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0" windowWidth="12120" windowHeight="6585" tabRatio="935" activeTab="1"/>
  </bookViews>
  <sheets>
    <sheet name="First-Page" sheetId="1" r:id="rId1"/>
    <sheet name="Contents" sheetId="2" r:id="rId2"/>
    <sheet name="Sheet1" sheetId="3" r:id="rId3"/>
    <sheet name="AT-1-Gen_Info" sheetId="4" r:id="rId4"/>
    <sheet name="AT-2-S1 BUDGET" sheetId="5" r:id="rId5"/>
    <sheet name="AT_2A_fundflow" sheetId="6" r:id="rId6"/>
    <sheet name="AT-3" sheetId="7" r:id="rId7"/>
    <sheet name="AT3A_cvrg(Insti)" sheetId="8" r:id="rId8"/>
    <sheet name="AT3B_cvrg(Insti)_UPY)" sheetId="9" r:id="rId9"/>
    <sheet name="AT3C_cvrg(Insti)_UPY" sheetId="10" r:id="rId10"/>
    <sheet name="enrolment vs availed_PY" sheetId="11" r:id="rId11"/>
    <sheet name="enrolment vs availed_UPY" sheetId="12" r:id="rId12"/>
    <sheet name="AT-4B" sheetId="13" r:id="rId13"/>
    <sheet name="T5_PLAN_vs_PRFM" sheetId="14" r:id="rId14"/>
    <sheet name="T5A_PLAN_vs_PRFM" sheetId="15" r:id="rId15"/>
    <sheet name="T5B_PLAN_vs_PRFM" sheetId="16" r:id="rId16"/>
    <sheet name="T5C_Drought_PLAN_vs_PRFM" sheetId="17" r:id="rId17"/>
    <sheet name="T5D_Drought_PLAN_vs_PRFM" sheetId="18" r:id="rId18"/>
    <sheet name="T6_FG_py_Utlsn" sheetId="19" r:id="rId19"/>
    <sheet name="T6A_FG_Upy_Utlsn" sheetId="20" r:id="rId20"/>
    <sheet name="T6B_Pay_FG_FCI_Pry" sheetId="21" r:id="rId21"/>
    <sheet name="T6C_Coarse_Grain" sheetId="22" r:id="rId22"/>
    <sheet name="T7_CC_PY_Utlsn" sheetId="23" r:id="rId23"/>
    <sheet name="T7ACC_UPY_Utlsn" sheetId="24" r:id="rId24"/>
    <sheet name="AT-8_Hon_CCH_Pry" sheetId="25" r:id="rId25"/>
    <sheet name="AT-8A_Hon_CCH_UPry" sheetId="26" r:id="rId26"/>
    <sheet name="AT9_TA" sheetId="27" r:id="rId27"/>
    <sheet name="AT10_MME" sheetId="28" r:id="rId28"/>
    <sheet name="AT10A" sheetId="29" r:id="rId29"/>
    <sheet name="AT-10-B" sheetId="30" r:id="rId30"/>
    <sheet name="AT-10 C" sheetId="31" r:id="rId31"/>
    <sheet name="AT-10D" sheetId="32" r:id="rId32"/>
    <sheet name="AT-10 E" sheetId="33" r:id="rId33"/>
    <sheet name="AT-10 F" sheetId="34" r:id="rId34"/>
    <sheet name="AT11_KS Year wise" sheetId="35" r:id="rId35"/>
    <sheet name="AT11A_KS-District wise" sheetId="36" r:id="rId36"/>
    <sheet name="AT12_KD-New" sheetId="37" r:id="rId37"/>
    <sheet name="AT12A_KD-Replacement" sheetId="38" r:id="rId38"/>
    <sheet name="Mode of cooking" sheetId="39" r:id="rId39"/>
    <sheet name="AT-14" sheetId="40" r:id="rId40"/>
    <sheet name="AT-14 A" sheetId="41" r:id="rId41"/>
    <sheet name="AT-15" sheetId="42" r:id="rId42"/>
    <sheet name="AT-16" sheetId="43" r:id="rId43"/>
    <sheet name="AT_17_Coverage-RBSK" sheetId="44" r:id="rId44"/>
    <sheet name="AT18_Details_Community" sheetId="45" r:id="rId45"/>
    <sheet name="AT_19_Impl_Agency" sheetId="46" r:id="rId46"/>
    <sheet name="AT_20_CentralCookingagency" sheetId="47" r:id="rId47"/>
    <sheet name="AT-21" sheetId="48" r:id="rId48"/>
    <sheet name="AT-22" sheetId="49" r:id="rId49"/>
    <sheet name="AT-23 MIS" sheetId="50" r:id="rId50"/>
    <sheet name="AT-23A _AMS" sheetId="51" r:id="rId51"/>
    <sheet name="AT-24" sheetId="52" r:id="rId52"/>
    <sheet name="AT-25" sheetId="53" r:id="rId53"/>
    <sheet name="Proposals" sheetId="54" r:id="rId54"/>
    <sheet name="AT26_NoWD" sheetId="55" r:id="rId55"/>
    <sheet name="AT26A_NoWD" sheetId="56" r:id="rId56"/>
    <sheet name="AT27_Req_FG_CA_Pry " sheetId="57" r:id="rId57"/>
    <sheet name="AT27A_Req_FG_CA_UPry" sheetId="58" r:id="rId58"/>
    <sheet name="AT27B_Req_FG_CA_NCLP." sheetId="59" r:id="rId59"/>
    <sheet name="AT27C_Req_FG_Drought -Pry" sheetId="60" r:id="rId60"/>
    <sheet name="AT27D_Req_FG_Drought -UPry" sheetId="61" r:id="rId61"/>
    <sheet name="AT_28_RqmtKitchen" sheetId="62" r:id="rId62"/>
    <sheet name="AT-28A_RqmtPlinthArea" sheetId="63" r:id="rId63"/>
    <sheet name="AT-28B_Kitchen repair" sheetId="64" r:id="rId64"/>
    <sheet name="AT29_Requirement KD " sheetId="65" r:id="rId65"/>
    <sheet name="AT29_A_Replacement KD" sheetId="66" r:id="rId66"/>
    <sheet name="AT-30_Coook-cum-Helper" sheetId="67" r:id="rId67"/>
    <sheet name="AT_31_Budget_provision " sheetId="68" r:id="rId68"/>
    <sheet name="AT32_Drought Pry Util" sheetId="69" r:id="rId69"/>
    <sheet name="AT-32A Drought UPry Util" sheetId="70" r:id="rId70"/>
    <sheet name="Abstract" sheetId="71" r:id="rId71"/>
  </sheets>
  <definedNames>
    <definedName name="_xlnm.Print_Area" localSheetId="43">'AT_17_Coverage-RBSK'!$A$1:$L$27</definedName>
    <definedName name="_xlnm.Print_Area" localSheetId="45">'AT_19_Impl_Agency'!$A$1:$J$24</definedName>
    <definedName name="_xlnm.Print_Area" localSheetId="46">'AT_20_CentralCookingagency'!$A$1:$M$26</definedName>
    <definedName name="_xlnm.Print_Area" localSheetId="61">'AT_28_RqmtKitchen'!$A$1:$R$26</definedName>
    <definedName name="_xlnm.Print_Area" localSheetId="5">'AT_2A_fundflow'!$A$1:$V$23</definedName>
    <definedName name="_xlnm.Print_Area" localSheetId="67">'AT_31_Budget_provision '!$A$1:$W$30</definedName>
    <definedName name="_xlnm.Print_Area" localSheetId="30">'AT-10 C'!$A$1:$J$23</definedName>
    <definedName name="_xlnm.Print_Area" localSheetId="32">'AT-10 E'!$A$1:$G$24</definedName>
    <definedName name="_xlnm.Print_Area" localSheetId="33">'AT-10 F'!$A$1:$H$24</definedName>
    <definedName name="_xlnm.Print_Area" localSheetId="27">'AT10_MME'!$A$1:$H$27</definedName>
    <definedName name="_xlnm.Print_Area" localSheetId="28">'AT10A'!$A$1:$E$26</definedName>
    <definedName name="_xlnm.Print_Area" localSheetId="29">'AT-10-B'!$A$1:$J$27</definedName>
    <definedName name="_xlnm.Print_Area" localSheetId="31">'AT-10D'!$A$1:$K$26</definedName>
    <definedName name="_xlnm.Print_Area" localSheetId="34">'AT11_KS Year wise'!$A$1:$K$26</definedName>
    <definedName name="_xlnm.Print_Area" localSheetId="35">'AT11A_KS-District wise'!$A$1:$K$27</definedName>
    <definedName name="_xlnm.Print_Area" localSheetId="36">'AT12_KD-New'!$A$1:$K$28</definedName>
    <definedName name="_xlnm.Print_Area" localSheetId="37">'AT12A_KD-Replacement'!$A$1:$K$28</definedName>
    <definedName name="_xlnm.Print_Area" localSheetId="39">'AT-14'!$A$1:$N$25</definedName>
    <definedName name="_xlnm.Print_Area" localSheetId="40">'AT-14 A'!$A$1:$H$24</definedName>
    <definedName name="_xlnm.Print_Area" localSheetId="41">'AT-15'!$A$1:$L$25</definedName>
    <definedName name="_xlnm.Print_Area" localSheetId="42">'AT-16'!$A$1:$K$24</definedName>
    <definedName name="_xlnm.Print_Area" localSheetId="44">'AT18_Details_Community'!$A$1:$F$26</definedName>
    <definedName name="_xlnm.Print_Area" localSheetId="3">'AT-1-Gen_Info'!$A$1:$T$41</definedName>
    <definedName name="_xlnm.Print_Area" localSheetId="48">'AT-22'!$A$1:$O$24</definedName>
    <definedName name="_xlnm.Print_Area" localSheetId="51">'AT-24'!$A$1:$M$26</definedName>
    <definedName name="_xlnm.Print_Area" localSheetId="54">'AT26_NoWD'!$A$1:$L$27</definedName>
    <definedName name="_xlnm.Print_Area" localSheetId="55">'AT26A_NoWD'!$A$1:$K$26</definedName>
    <definedName name="_xlnm.Print_Area" localSheetId="56">'AT27_Req_FG_CA_Pry '!$A$1:$P$27</definedName>
    <definedName name="_xlnm.Print_Area" localSheetId="57">'AT27A_Req_FG_CA_UPry'!$A$1:$P$27</definedName>
    <definedName name="_xlnm.Print_Area" localSheetId="58">'AT27B_Req_FG_CA_NCLP.'!$A$1:$L$26</definedName>
    <definedName name="_xlnm.Print_Area" localSheetId="59">'AT27C_Req_FG_Drought -Pry'!$A$1:$L$26</definedName>
    <definedName name="_xlnm.Print_Area" localSheetId="60">'AT27D_Req_FG_Drought -UPry'!$A$1:$L$26</definedName>
    <definedName name="_xlnm.Print_Area" localSheetId="62">'AT-28A_RqmtPlinthArea'!$A$1:$S$27</definedName>
    <definedName name="_xlnm.Print_Area" localSheetId="63">'AT-28B_Kitchen repair'!$A$1:$G$25</definedName>
    <definedName name="_xlnm.Print_Area" localSheetId="65">'AT29_A_Replacement KD'!$A$1:$V$27</definedName>
    <definedName name="_xlnm.Print_Area" localSheetId="64">'AT29_Requirement KD '!$A$1:$V$26</definedName>
    <definedName name="_xlnm.Print_Area" localSheetId="4">'AT-2-S1 BUDGET'!$A$1:$V$35</definedName>
    <definedName name="_xlnm.Print_Area" localSheetId="6">'AT-3'!$A$1:$H$24</definedName>
    <definedName name="_xlnm.Print_Area" localSheetId="66">'AT-30_Coook-cum-Helper'!$A$1:$L$26</definedName>
    <definedName name="_xlnm.Print_Area" localSheetId="68">'AT32_Drought Pry Util'!$A$1:$J$27</definedName>
    <definedName name="_xlnm.Print_Area" localSheetId="69">'AT-32A Drought UPry Util'!$A$1:$J$27</definedName>
    <definedName name="_xlnm.Print_Area" localSheetId="7">'AT3A_cvrg(Insti)'!$A$1:$N$27</definedName>
    <definedName name="_xlnm.Print_Area" localSheetId="8">'AT3B_cvrg(Insti)_UPY)'!$A$1:$N$27</definedName>
    <definedName name="_xlnm.Print_Area" localSheetId="9">'AT3C_cvrg(Insti)_UPY'!$A$1:$N$27</definedName>
    <definedName name="_xlnm.Print_Area" localSheetId="12">'AT-4B'!$A$1:$G$25</definedName>
    <definedName name="_xlnm.Print_Area" localSheetId="24">'AT-8_Hon_CCH_Pry'!$A$1:$V$28</definedName>
    <definedName name="_xlnm.Print_Area" localSheetId="25">'AT-8A_Hon_CCH_UPry'!$A$1:$V$28</definedName>
    <definedName name="_xlnm.Print_Area" localSheetId="26">'AT9_TA'!$A$1:$I$28</definedName>
    <definedName name="_xlnm.Print_Area" localSheetId="1">'Contents'!$A$1:$C$68</definedName>
    <definedName name="_xlnm.Print_Area" localSheetId="10">'enrolment vs availed_PY'!$A$1:$Q$27</definedName>
    <definedName name="_xlnm.Print_Area" localSheetId="11">'enrolment vs availed_UPY'!$A$1:$R$27</definedName>
    <definedName name="_xlnm.Print_Area" localSheetId="38">'Mode of cooking'!$A$1:$H$26</definedName>
    <definedName name="_xlnm.Print_Area" localSheetId="53">'Proposals'!$A$1:$J$24</definedName>
    <definedName name="_xlnm.Print_Area" localSheetId="2">'Sheet1'!$A$1:$J$24</definedName>
    <definedName name="_xlnm.Print_Area" localSheetId="13">'T5_PLAN_vs_PRFM'!$A$1:$J$27</definedName>
    <definedName name="_xlnm.Print_Area" localSheetId="14">'T5A_PLAN_vs_PRFM'!$A$1:$J$27</definedName>
    <definedName name="_xlnm.Print_Area" localSheetId="15">'T5B_PLAN_vs_PRFM'!$A$1:$J$27</definedName>
    <definedName name="_xlnm.Print_Area" localSheetId="16">'T5C_Drought_PLAN_vs_PRFM'!$A$1:$J$25</definedName>
    <definedName name="_xlnm.Print_Area" localSheetId="17">'T5D_Drought_PLAN_vs_PRFM'!$A$1:$J$26</definedName>
    <definedName name="_xlnm.Print_Area" localSheetId="18">'T6_FG_py_Utlsn'!$A$1:$L$27</definedName>
    <definedName name="_xlnm.Print_Area" localSheetId="19">'T6A_FG_Upy_Utlsn'!$A$1:$M$28</definedName>
    <definedName name="_xlnm.Print_Area" localSheetId="20">'T6B_Pay_FG_FCI_Pry'!$A$1:$M$28</definedName>
    <definedName name="_xlnm.Print_Area" localSheetId="21">'T6C_Coarse_Grain'!$A$1:$L$27</definedName>
    <definedName name="_xlnm.Print_Area" localSheetId="22">'T7_CC_PY_Utlsn'!$A$1:$Q$30</definedName>
    <definedName name="_xlnm.Print_Area" localSheetId="23">'T7ACC_UPY_Utlsn'!$A$1:$Q$29</definedName>
  </definedNames>
  <calcPr fullCalcOnLoad="1"/>
</workbook>
</file>

<file path=xl/comments5.xml><?xml version="1.0" encoding="utf-8"?>
<comments xmlns="http://schemas.openxmlformats.org/spreadsheetml/2006/main">
  <authors>
    <author>Admin</author>
  </authors>
  <commentList>
    <comment ref="N29" authorId="0">
      <text>
        <r>
          <rPr>
            <b/>
            <sz val="9"/>
            <rFont val="Tahoma"/>
            <family val="2"/>
          </rPr>
          <t>State Govt.Not Released</t>
        </r>
      </text>
    </comment>
  </commentList>
</comments>
</file>

<file path=xl/sharedStrings.xml><?xml version="1.0" encoding="utf-8"?>
<sst xmlns="http://schemas.openxmlformats.org/spreadsheetml/2006/main" count="3751" uniqueCount="1021">
  <si>
    <t>[Mid-Day Meal Scheme]</t>
  </si>
  <si>
    <t>State:</t>
  </si>
  <si>
    <t>S.No.</t>
  </si>
  <si>
    <t>Name of District</t>
  </si>
  <si>
    <t>No. of  Institutions</t>
  </si>
  <si>
    <t xml:space="preserve">(Govt+LB)Schools </t>
  </si>
  <si>
    <t>GA Schools</t>
  </si>
  <si>
    <t>-</t>
  </si>
  <si>
    <t xml:space="preserve"> </t>
  </si>
  <si>
    <t>Date:_________</t>
  </si>
  <si>
    <t>(Only in MS-Excel Format)</t>
  </si>
  <si>
    <t xml:space="preserve">No. of children </t>
  </si>
  <si>
    <t>Total no. of meals served</t>
  </si>
  <si>
    <t>Total</t>
  </si>
  <si>
    <t>[Qnty in MTs]</t>
  </si>
  <si>
    <t>Rice</t>
  </si>
  <si>
    <t>[Rs. in lakh]</t>
  </si>
  <si>
    <t>Sl. No.</t>
  </si>
  <si>
    <t>Primary</t>
  </si>
  <si>
    <t>Upper Primary</t>
  </si>
  <si>
    <t>[Rs. in Lakh]</t>
  </si>
  <si>
    <t>Activities                                                               (Please list item-wise details as far as possible)</t>
  </si>
  <si>
    <t>I</t>
  </si>
  <si>
    <t xml:space="preserve">School Level Expenses </t>
  </si>
  <si>
    <t>i)Form &amp; Stationery</t>
  </si>
  <si>
    <t>Sub Total</t>
  </si>
  <si>
    <t>II</t>
  </si>
  <si>
    <t>ii) Transport &amp; Conveyance</t>
  </si>
  <si>
    <t>iv) Furniture, hardware and consumables etc.</t>
  </si>
  <si>
    <t>Grand Total</t>
  </si>
  <si>
    <t>District</t>
  </si>
  <si>
    <t xml:space="preserve">Completed (C) </t>
  </si>
  <si>
    <t xml:space="preserve">In progress (IP)                    </t>
  </si>
  <si>
    <t xml:space="preserve">Physical </t>
  </si>
  <si>
    <t>Wheat</t>
  </si>
  <si>
    <t>SC</t>
  </si>
  <si>
    <t>ST</t>
  </si>
  <si>
    <t>OBC</t>
  </si>
  <si>
    <t>Minority</t>
  </si>
  <si>
    <t>Others</t>
  </si>
  <si>
    <t>Male</t>
  </si>
  <si>
    <t>Female</t>
  </si>
  <si>
    <t>Food item</t>
  </si>
  <si>
    <t>Calories</t>
  </si>
  <si>
    <t>Pulses</t>
  </si>
  <si>
    <t>Oil &amp; fat</t>
  </si>
  <si>
    <t>Salt &amp; Condiments</t>
  </si>
  <si>
    <t>Fuel</t>
  </si>
  <si>
    <t>Table-AT-1</t>
  </si>
  <si>
    <t>[MID-DAY MEAL SCHEME]</t>
  </si>
  <si>
    <t>Year</t>
  </si>
  <si>
    <t>Table:AT-2</t>
  </si>
  <si>
    <t>Table: AT-4</t>
  </si>
  <si>
    <t>Table: AT-4A</t>
  </si>
  <si>
    <t>Table: AT-5</t>
  </si>
  <si>
    <t>Table: AT-6</t>
  </si>
  <si>
    <t>Table: AT-7</t>
  </si>
  <si>
    <t>Table: AT-8</t>
  </si>
  <si>
    <t>Table: AT-9</t>
  </si>
  <si>
    <t>Table: AT-10</t>
  </si>
  <si>
    <t>Table: AT-11</t>
  </si>
  <si>
    <t>Table: AT-12</t>
  </si>
  <si>
    <t xml:space="preserve">Lifted from FCI </t>
  </si>
  <si>
    <t xml:space="preserve">Aggregate quantity Consumed at School level </t>
  </si>
  <si>
    <t>Table: AT-6A</t>
  </si>
  <si>
    <t xml:space="preserve">Expenditure           </t>
  </si>
  <si>
    <t>S. No.</t>
  </si>
  <si>
    <t>Month</t>
  </si>
  <si>
    <t>Total No. of Days in the month</t>
  </si>
  <si>
    <t>Anticipated No. of Working Days (3-8)</t>
  </si>
  <si>
    <t>Remarks</t>
  </si>
  <si>
    <t>Vacation Days</t>
  </si>
  <si>
    <t>Holidays outside Vacation period</t>
  </si>
  <si>
    <t>Total Holidays          (4+7)</t>
  </si>
  <si>
    <t xml:space="preserve">Sundays </t>
  </si>
  <si>
    <t>Other School Holidays</t>
  </si>
  <si>
    <t>Anticipated No. of working days</t>
  </si>
  <si>
    <t>Requirement of Foodgrains (in MTs)</t>
  </si>
  <si>
    <t>Table: AT-17</t>
  </si>
  <si>
    <t>Table: AT-3A</t>
  </si>
  <si>
    <t>Table: AT-3B</t>
  </si>
  <si>
    <t xml:space="preserve">Total </t>
  </si>
  <si>
    <t>Table: AT-7A</t>
  </si>
  <si>
    <t xml:space="preserve">Total Cooking cost expenditure                   </t>
  </si>
  <si>
    <t>Govt.</t>
  </si>
  <si>
    <t>Protein content     (in gms)</t>
  </si>
  <si>
    <t>Quantity                 (in gms)</t>
  </si>
  <si>
    <t>No. of Cooks cum helper</t>
  </si>
  <si>
    <t>Govt. aided</t>
  </si>
  <si>
    <t>Local body</t>
  </si>
  <si>
    <t>Table: AT-18</t>
  </si>
  <si>
    <t>Madarsas/ Maqtab</t>
  </si>
  <si>
    <t>State</t>
  </si>
  <si>
    <t>No. of Institutions  serving MDM</t>
  </si>
  <si>
    <t>PERFORMANCE</t>
  </si>
  <si>
    <r>
      <t>Financial (</t>
    </r>
    <r>
      <rPr>
        <b/>
        <i/>
        <sz val="10"/>
        <rFont val="Arial"/>
        <family val="2"/>
      </rPr>
      <t>Rs. in lakh)</t>
    </r>
  </si>
  <si>
    <t>Yet to start</t>
  </si>
  <si>
    <t>This information is based on the Academic Calendar prepared by the Education Department</t>
  </si>
  <si>
    <t xml:space="preserve">Balance requirement of kitchen  cum stores </t>
  </si>
  <si>
    <t>SI.No</t>
  </si>
  <si>
    <t>Component</t>
  </si>
  <si>
    <t>No. of Meals served</t>
  </si>
  <si>
    <t xml:space="preserve">No. of working days on which MDM served </t>
  </si>
  <si>
    <t>Centre</t>
  </si>
  <si>
    <t>Total (col.8+11-14)</t>
  </si>
  <si>
    <t>Central assistance received</t>
  </si>
  <si>
    <t>*Rice</t>
  </si>
  <si>
    <t>*Wheat</t>
  </si>
  <si>
    <t>Total            (col 3+4+5+6)</t>
  </si>
  <si>
    <t>Total       (col.8+9+10+11)</t>
  </si>
  <si>
    <t>Total       (col.13+14+15+16)</t>
  </si>
  <si>
    <t>SHG</t>
  </si>
  <si>
    <t>NGO</t>
  </si>
  <si>
    <t>Cost of Foodgrain</t>
  </si>
  <si>
    <t>Cooking Cost</t>
  </si>
  <si>
    <t>Transportation Assistance</t>
  </si>
  <si>
    <t>MME</t>
  </si>
  <si>
    <t>Honorarium to Cook-cum-Helper</t>
  </si>
  <si>
    <t>Kitchen-cum-Store</t>
  </si>
  <si>
    <t>Kitchen Devices</t>
  </si>
  <si>
    <t>Quantity (in gms)</t>
  </si>
  <si>
    <t>Diff. Between (7) -(12)</t>
  </si>
  <si>
    <t>Reasons for difference in col. 13</t>
  </si>
  <si>
    <t>Physical           [col. 3-col.5-col.7]</t>
  </si>
  <si>
    <t>Financial ( Rs. in lakh)                                       [col. 4-col.6-col.8]</t>
  </si>
  <si>
    <t>(Rs. In lakhs)</t>
  </si>
  <si>
    <t>No. of Institutions assigned to</t>
  </si>
  <si>
    <t>Grand total</t>
  </si>
  <si>
    <t>Govt. (Col.3-7-11)</t>
  </si>
  <si>
    <t>Govt. aided (col.4-8-12)</t>
  </si>
  <si>
    <t>Local body (col.5-9-13)</t>
  </si>
  <si>
    <t>Total (col.6-10-14)</t>
  </si>
  <si>
    <t>*Remarks</t>
  </si>
  <si>
    <t>Instalment / Component</t>
  </si>
  <si>
    <t>Amount (Rs. In lakhs)</t>
  </si>
  <si>
    <t>Block*</t>
  </si>
  <si>
    <t>Amount</t>
  </si>
  <si>
    <t>Date</t>
  </si>
  <si>
    <t>Balance of 1st Instalment</t>
  </si>
  <si>
    <t>2nd Instalment</t>
  </si>
  <si>
    <t>Budget Provision</t>
  </si>
  <si>
    <t xml:space="preserve">Expenditure </t>
  </si>
  <si>
    <t xml:space="preserve"> Holidays</t>
  </si>
  <si>
    <t>Holidays</t>
  </si>
  <si>
    <t>No. of Schools not having Kitchen Shed</t>
  </si>
  <si>
    <t>Fund required</t>
  </si>
  <si>
    <t>Kitchen-cum-Store proposed this year</t>
  </si>
  <si>
    <t>Total fund required : (Col. 6+10+14+18)</t>
  </si>
  <si>
    <t>Gram Panchayat / School*</t>
  </si>
  <si>
    <t>District*</t>
  </si>
  <si>
    <t>Youth Club of NYK</t>
  </si>
  <si>
    <t>1. Cooks- cum- helpers engaged under Mid Day Meal Scheme</t>
  </si>
  <si>
    <t xml:space="preserve">2. Cost of meal per child per school day as per State Nutrition / Expenditure Norm including both, Central and State share. </t>
  </si>
  <si>
    <t>Cost   (in Rs.)</t>
  </si>
  <si>
    <t xml:space="preserve">Vegetables </t>
  </si>
  <si>
    <t>Central</t>
  </si>
  <si>
    <t>For Central Share</t>
  </si>
  <si>
    <t>For State Share</t>
  </si>
  <si>
    <t>Central Share</t>
  </si>
  <si>
    <t>Date on which Block / Gram Panchyat / School / Cooking Agency received funds</t>
  </si>
  <si>
    <t>Directorate / Authority</t>
  </si>
  <si>
    <t xml:space="preserve">*Total </t>
  </si>
  <si>
    <t xml:space="preserve">Cost of foodgrains </t>
  </si>
  <si>
    <t xml:space="preserve">Kitchen-cum-store </t>
  </si>
  <si>
    <t xml:space="preserve">No. of Institutions </t>
  </si>
  <si>
    <t xml:space="preserve">Payment to FCI </t>
  </si>
  <si>
    <t>Qty (in MTs)</t>
  </si>
  <si>
    <t>Unspent Balance  {Col. (4+ 5)- 9}</t>
  </si>
  <si>
    <t>(Rs. in lakh)</t>
  </si>
  <si>
    <t>ii) Training of cook cum helpers</t>
  </si>
  <si>
    <t>iii) Replacement/repair/maintenance of cooking device, utensils, etc.</t>
  </si>
  <si>
    <t>v) Capacity builidng of officials</t>
  </si>
  <si>
    <t>i) Hiring charges of manpower at various levels</t>
  </si>
  <si>
    <t>iii) Office expenditure</t>
  </si>
  <si>
    <t>vi) Publicity, Preparation of relevant manuals</t>
  </si>
  <si>
    <t xml:space="preserve">vii) External Monitoring &amp; Evaluation </t>
  </si>
  <si>
    <t>Trust</t>
  </si>
  <si>
    <t>PRI / GP/ Urban Local Body</t>
  </si>
  <si>
    <t>No. of children covered</t>
  </si>
  <si>
    <t>Kitchen-cum-store</t>
  </si>
  <si>
    <t>No. of meals to be served  (Col. 4 x Col. 5)</t>
  </si>
  <si>
    <t>Average No. of children availed MDM [Col. 8/Col. 9]</t>
  </si>
  <si>
    <t>Name of Distict</t>
  </si>
  <si>
    <t>State Share</t>
  </si>
  <si>
    <t>Table: AT-8A</t>
  </si>
  <si>
    <t>Total       (col. 8+9+  10+11)</t>
  </si>
  <si>
    <t>Total            (col 3+4 +5+6)</t>
  </si>
  <si>
    <t>Table: AT-6B</t>
  </si>
  <si>
    <t>kitchen cum store constructed through convergance</t>
  </si>
  <si>
    <t xml:space="preserve">Adhoc Grant (25%) </t>
  </si>
  <si>
    <t xml:space="preserve">(A) Recurring Assistance </t>
  </si>
  <si>
    <t xml:space="preserve">(B) Non-Recurring Assistance </t>
  </si>
  <si>
    <t>(Govt+LB)</t>
  </si>
  <si>
    <t>GA</t>
  </si>
  <si>
    <t>State Share(9+12-15)</t>
  </si>
  <si>
    <t>Total(10+13-16)</t>
  </si>
  <si>
    <t xml:space="preserve">No. of schools </t>
  </si>
  <si>
    <t>Name of  District</t>
  </si>
  <si>
    <t>Madarsa/Maqtab</t>
  </si>
  <si>
    <t xml:space="preserve">Bills raised by FCI </t>
  </si>
  <si>
    <t xml:space="preserve">Central Assistance Released by GOI </t>
  </si>
  <si>
    <t>(Rs. in Lakh)</t>
  </si>
  <si>
    <t>Management, Supervision, Training,  Internal Monitoring and External Monitoring</t>
  </si>
  <si>
    <t xml:space="preserve">Central Assistance Received from GoI </t>
  </si>
  <si>
    <t xml:space="preserve">Released by State Govt. if any </t>
  </si>
  <si>
    <t xml:space="preserve">Remarks </t>
  </si>
  <si>
    <t>Total (col. 3+4+5+6)</t>
  </si>
  <si>
    <t>Deworming tablets distributed</t>
  </si>
  <si>
    <t>Distribution of spectacles</t>
  </si>
  <si>
    <t>Central             (col6+9-12)</t>
  </si>
  <si>
    <t>Central Share(8+11-14)</t>
  </si>
  <si>
    <t>Non-Recurring Assistance</t>
  </si>
  <si>
    <t xml:space="preserve">Amount  </t>
  </si>
  <si>
    <t>Constructed with convergence</t>
  </si>
  <si>
    <t>Procured with convergence</t>
  </si>
  <si>
    <t>Academic Calendar (No. of Days)</t>
  </si>
  <si>
    <t>Total No. of schools excluding newly opened school</t>
  </si>
  <si>
    <t>No. of Schools not having Kitchen-cum-store</t>
  </si>
  <si>
    <t>No. of children enrolled</t>
  </si>
  <si>
    <t>Recurring Asssitance</t>
  </si>
  <si>
    <t>Mode of Payment (cash / cheque / e-transfer)</t>
  </si>
  <si>
    <t xml:space="preserve">  Unutilized Budget</t>
  </si>
  <si>
    <t>Gen.</t>
  </si>
  <si>
    <t>SC.</t>
  </si>
  <si>
    <t>ST.</t>
  </si>
  <si>
    <t>Rs. In lakh</t>
  </si>
  <si>
    <t>Gen</t>
  </si>
  <si>
    <t>2013-14</t>
  </si>
  <si>
    <t>Table: AT-3C</t>
  </si>
  <si>
    <t>Table: AT- 3</t>
  </si>
  <si>
    <t>Primary (I-V)</t>
  </si>
  <si>
    <t>Upper Primary (VI-VIII)</t>
  </si>
  <si>
    <t>Primary with Upper Primary (I-VIII)</t>
  </si>
  <si>
    <t>Total no.  of institutions
in the State</t>
  </si>
  <si>
    <t>Total no.  of institutions
Serving MDM in the State</t>
  </si>
  <si>
    <t>Reasons for difference, if any</t>
  </si>
  <si>
    <t>1</t>
  </si>
  <si>
    <t>2</t>
  </si>
  <si>
    <t>3</t>
  </si>
  <si>
    <t>4</t>
  </si>
  <si>
    <t>5</t>
  </si>
  <si>
    <t>6</t>
  </si>
  <si>
    <t>7</t>
  </si>
  <si>
    <t>8</t>
  </si>
  <si>
    <t>Note: The institutions already counted under primary(col. 3) and upper primary(col. 4) should not be counted again in primary with upper primary(col.5)</t>
  </si>
  <si>
    <t xml:space="preserve">Total Institutions </t>
  </si>
  <si>
    <t>No. of Inst. For which Annual data entry completed</t>
  </si>
  <si>
    <t>No. of Inst. For which Monthly data entry completed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</si>
  <si>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</si>
  <si>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</si>
  <si>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</si>
  <si>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</si>
  <si>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</si>
  <si>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</si>
  <si>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</si>
  <si>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</si>
  <si>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</si>
  <si>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                                                                                                                                                                              </t>
  </si>
  <si>
    <t xml:space="preserve">Sl. </t>
  </si>
  <si>
    <t>Designation</t>
  </si>
  <si>
    <t>Working under MDMS</t>
  </si>
  <si>
    <t>State level</t>
  </si>
  <si>
    <t>District Level</t>
  </si>
  <si>
    <t>Block Level</t>
  </si>
  <si>
    <t>9</t>
  </si>
  <si>
    <t>10</t>
  </si>
  <si>
    <t>11</t>
  </si>
  <si>
    <t>Regular Employee</t>
  </si>
  <si>
    <t xml:space="preserve">District </t>
  </si>
  <si>
    <t xml:space="preserve">Action Taken by State Govt. </t>
  </si>
  <si>
    <t>Gender</t>
  </si>
  <si>
    <t>Caste</t>
  </si>
  <si>
    <t>community</t>
  </si>
  <si>
    <t>Serving by disadvantaged section</t>
  </si>
  <si>
    <t>Sitting Arrangement</t>
  </si>
  <si>
    <t xml:space="preserve">Total no. of cent. kitchen </t>
  </si>
  <si>
    <t>Physical details</t>
  </si>
  <si>
    <t>Financial details (Rs. in Lakh)</t>
  </si>
  <si>
    <t>No. of Institutions covered</t>
  </si>
  <si>
    <t>No. of CCH engaged at schools covered by centralised kitchen</t>
  </si>
  <si>
    <t xml:space="preserve">Honorarium paid to cooks working at centralized kitchen </t>
  </si>
  <si>
    <t>Honorarium paid to CCH at schools  covered by centralised kitchen</t>
  </si>
  <si>
    <t>Total honorarium paid  (col 9 + 10)</t>
  </si>
  <si>
    <t xml:space="preserve">Total no. of NGOs covering &gt; 20000 children </t>
  </si>
  <si>
    <t>Name of NGOs</t>
  </si>
  <si>
    <t>Total no. of institutions covered</t>
  </si>
  <si>
    <t>Total no. of children covered</t>
  </si>
  <si>
    <t>Maximum distance covered from Centralised Kitchen</t>
  </si>
  <si>
    <t>Foodgrain (in MT)</t>
  </si>
  <si>
    <t>Cooking cost (Rs in Lakh)</t>
  </si>
  <si>
    <t>Honorarium to CCH (Rs in Lakh)</t>
  </si>
  <si>
    <t>Transportation Assistance (Rs in Lakh)</t>
  </si>
  <si>
    <t>Released</t>
  </si>
  <si>
    <t>Utilization</t>
  </si>
  <si>
    <t>12</t>
  </si>
  <si>
    <t>13</t>
  </si>
  <si>
    <t>14</t>
  </si>
  <si>
    <t>15</t>
  </si>
  <si>
    <t>State(Yes/No) Give details</t>
  </si>
  <si>
    <t>District (Yes/No) Give details</t>
  </si>
  <si>
    <t>Block (Yes/No) Give details</t>
  </si>
  <si>
    <t>Dedicated Nodal Department for MDM</t>
  </si>
  <si>
    <t>Dedicated Nodal official for MDM</t>
  </si>
  <si>
    <t>Mode of receiving complaints</t>
  </si>
  <si>
    <t>Number of Complaints received and status of complaint</t>
  </si>
  <si>
    <t>Number of Complaints</t>
  </si>
  <si>
    <t>Year/Month  of receiving complaints</t>
  </si>
  <si>
    <t>Status of complaints</t>
  </si>
  <si>
    <t>Action taken</t>
  </si>
  <si>
    <t xml:space="preserve">Food Grain related issues </t>
  </si>
  <si>
    <t>Delay in Funds transfer</t>
  </si>
  <si>
    <t xml:space="preserve">Misappropriation of Funds </t>
  </si>
  <si>
    <t>Complaints against Centralized Kitchens/NGO/SHG</t>
  </si>
  <si>
    <t>Caste Discrimination</t>
  </si>
  <si>
    <t>Quality and Quantity of MDM</t>
  </si>
  <si>
    <t>Kitchen –cum-store</t>
  </si>
  <si>
    <t>Kitchen devices</t>
  </si>
  <si>
    <t xml:space="preserve">Mode of cooking /Fuel related </t>
  </si>
  <si>
    <t>Hygiene</t>
  </si>
  <si>
    <t>Harassment from Officials</t>
  </si>
  <si>
    <t xml:space="preserve">Non Distribution of medicines to children </t>
  </si>
  <si>
    <t>Corruption</t>
  </si>
  <si>
    <t xml:space="preserve">Inspection related </t>
  </si>
  <si>
    <t>Any untoward incident</t>
  </si>
  <si>
    <t>2014-15</t>
  </si>
  <si>
    <t>Free of cost</t>
  </si>
  <si>
    <t>Special Training Centers</t>
  </si>
  <si>
    <t>Total            (col 3+ 4+5+6)</t>
  </si>
  <si>
    <t>Total       (col. 8+9+ 10+11)</t>
  </si>
  <si>
    <t>Total       (col. 8+9+10+11)</t>
  </si>
  <si>
    <t>Table: AT-5 A</t>
  </si>
  <si>
    <t>Table: AT-5 C</t>
  </si>
  <si>
    <t>Table: AT-5 B</t>
  </si>
  <si>
    <t xml:space="preserve">Closing Balance**                  (col.4+5-6)                         </t>
  </si>
  <si>
    <t xml:space="preserve">Closing Balance** (col.9+10-11)                         </t>
  </si>
  <si>
    <t xml:space="preserve">No. of Cook-cum-helpers approved by  PAB-MDM </t>
  </si>
  <si>
    <t xml:space="preserve">Cooking Cost Recieved                        </t>
  </si>
  <si>
    <t xml:space="preserve"> Recieved                        </t>
  </si>
  <si>
    <t>No. of CCH recieving honorarium through Bank Account</t>
  </si>
  <si>
    <t>2006-07</t>
  </si>
  <si>
    <t>2007-08</t>
  </si>
  <si>
    <t>2008-09</t>
  </si>
  <si>
    <t>2009-10</t>
  </si>
  <si>
    <t>2010-11</t>
  </si>
  <si>
    <t>2011-12</t>
  </si>
  <si>
    <t>2012-13</t>
  </si>
  <si>
    <t>Table: AT-11A</t>
  </si>
  <si>
    <t xml:space="preserve">Total no of Cook-cum-helper </t>
  </si>
  <si>
    <t>Name of NGO</t>
  </si>
  <si>
    <t>No. of Kitchens</t>
  </si>
  <si>
    <t>No. of institution covered</t>
  </si>
  <si>
    <t>SMC/VEC / WEC</t>
  </si>
  <si>
    <t>Name of Trust</t>
  </si>
  <si>
    <t>No. of SHG</t>
  </si>
  <si>
    <t>Total no. of Institutions</t>
  </si>
  <si>
    <t>Status</t>
  </si>
  <si>
    <t>No . of schools to be covered</t>
  </si>
  <si>
    <t>No. of IEC Activities</t>
  </si>
  <si>
    <t>School</t>
  </si>
  <si>
    <t>Tools</t>
  </si>
  <si>
    <t>Audio Video</t>
  </si>
  <si>
    <t>Print</t>
  </si>
  <si>
    <t>Traditional (Nukkad Natak, Folk Songs, Rallies, Others)</t>
  </si>
  <si>
    <t>Expendituer Incurred (in Rs)</t>
  </si>
  <si>
    <t>No. of schools having hand washing facilities</t>
  </si>
  <si>
    <t>Tap</t>
  </si>
  <si>
    <t>Hand pump</t>
  </si>
  <si>
    <t>Pond/ well/ Stream</t>
  </si>
  <si>
    <t>Teacher</t>
  </si>
  <si>
    <t>Community</t>
  </si>
  <si>
    <t>CCH</t>
  </si>
  <si>
    <t>2. a.</t>
  </si>
  <si>
    <t>Name of food items</t>
  </si>
  <si>
    <t>Pending bills of previous year</t>
  </si>
  <si>
    <t xml:space="preserve">Name of Organization/ Institute for conducting social audit </t>
  </si>
  <si>
    <t>Completed (Yes/ No)</t>
  </si>
  <si>
    <t xml:space="preserve">In Progress (Training/ conduct at school/ public hearing)  </t>
  </si>
  <si>
    <t>Not yet started</t>
  </si>
  <si>
    <t>Action Taken by State Govt. on findings</t>
  </si>
  <si>
    <t>Total Exp.     (in Rs)</t>
  </si>
  <si>
    <t xml:space="preserve">State functionaries </t>
  </si>
  <si>
    <t xml:space="preserve">Source of information </t>
  </si>
  <si>
    <t xml:space="preserve">Media </t>
  </si>
  <si>
    <t>Social Audit Report</t>
  </si>
  <si>
    <t>Number of complaints on discrimination on</t>
  </si>
  <si>
    <t xml:space="preserve">Parent/Children/Community </t>
  </si>
  <si>
    <t>Total (col 6+7) *</t>
  </si>
  <si>
    <t>Nature of Complaints</t>
  </si>
  <si>
    <t>No. of CCH having bank account</t>
  </si>
  <si>
    <t>Quantity</t>
  </si>
  <si>
    <t>Cost (in Rs.)</t>
  </si>
  <si>
    <t>Frequency</t>
  </si>
  <si>
    <t>1. A - Honorarium to Cook cum helpers (per month):</t>
  </si>
  <si>
    <t>Table: AT-5 D</t>
  </si>
  <si>
    <t>Reasons for Less payment Col. (7-9)</t>
  </si>
  <si>
    <t>Table: AT-6C</t>
  </si>
  <si>
    <t>Rate  of Transportation Assistance (Per MT)</t>
  </si>
  <si>
    <t xml:space="preserve">Table: AT-11 : Sanction and Utilisation of Central assistance towards construction of Kitchen-cum-store (Primary &amp; Upper Primary,Classes I-VIII) </t>
  </si>
  <si>
    <t xml:space="preserve">Table: AT-11A : Sanction and Utilisation of Central assistance towards construction of Kitchen-cum-store (Primary &amp; Upper Primary,Classes I-VIII) </t>
  </si>
  <si>
    <t xml:space="preserve">Table: AT-12  : Sanction and Utilisation of Central assistance towards procurement of Kitchen Devices (Primary &amp; Upper Primary,Classes I-VIII) </t>
  </si>
  <si>
    <t>*Coarse Grains</t>
  </si>
  <si>
    <t>PAB Approval for CCH</t>
  </si>
  <si>
    <t>*No. of additional cooks required over and above PAB Approval</t>
  </si>
  <si>
    <t>No. of Primary Institutions</t>
  </si>
  <si>
    <t>No. of SMCs formed</t>
  </si>
  <si>
    <t>No. of Schools monitored by SMCs</t>
  </si>
  <si>
    <t>No. of Upper Primary Institutions</t>
  </si>
  <si>
    <t>Table: AT-18 : Formation of School Management Committee (SMC) at School Level for Monitoring the Scheme</t>
  </si>
  <si>
    <t>Table: AT-19 : Responsibility of Implementation</t>
  </si>
  <si>
    <t>Table: AT-19</t>
  </si>
  <si>
    <t>Weekly Iron &amp; Folic Acid Supplementation (WIFS)</t>
  </si>
  <si>
    <t>No. of CCH engaged at Cent. Kitchen</t>
  </si>
  <si>
    <t>Multi tap</t>
  </si>
  <si>
    <t>Type of hand washing facilities (number of schools)</t>
  </si>
  <si>
    <t>Total outlay (in Rs)</t>
  </si>
  <si>
    <t>Gen. Col. 3-Col.15</t>
  </si>
  <si>
    <t>ST.  Col. 5-Col.17</t>
  </si>
  <si>
    <t>Total Col. 19+Col.20+Col.21</t>
  </si>
  <si>
    <t>(Rs. In  Lakh)</t>
  </si>
  <si>
    <t>Total sanctioned</t>
  </si>
  <si>
    <t>Additional Food Items (per child)</t>
  </si>
  <si>
    <t>Full meal in lieu of MDM</t>
  </si>
  <si>
    <t>Children benefitted</t>
  </si>
  <si>
    <t>Meals served</t>
  </si>
  <si>
    <t>Name of the items</t>
  </si>
  <si>
    <t>In kind</t>
  </si>
  <si>
    <t>In any other form</t>
  </si>
  <si>
    <t>Additional Food Item</t>
  </si>
  <si>
    <t>Value
(In Rs)</t>
  </si>
  <si>
    <t xml:space="preserve">No. of schools received contribution </t>
  </si>
  <si>
    <t>2016-17</t>
  </si>
  <si>
    <t xml:space="preserve">No. of CCHs engaged  </t>
  </si>
  <si>
    <t xml:space="preserve">Procured (C) </t>
  </si>
  <si>
    <t>Table: AT-12 A</t>
  </si>
  <si>
    <t>Anticipated No. of working days for NCLP schools</t>
  </si>
  <si>
    <t xml:space="preserve">Cooking Cost </t>
  </si>
  <si>
    <t>Mid Day Meal Scheme</t>
  </si>
  <si>
    <t xml:space="preserve">Number of institutions </t>
  </si>
  <si>
    <t xml:space="preserve">Meals not served </t>
  </si>
  <si>
    <t>No. of working days</t>
  </si>
  <si>
    <t xml:space="preserve">Number of children </t>
  </si>
  <si>
    <t>Whether allowance is paid to children</t>
  </si>
  <si>
    <t xml:space="preserve">Table: AT-12 A : Sanction and Utilisation of Central assistance towards replacement of Kitchen Devices  </t>
  </si>
  <si>
    <t xml:space="preserve">Proposed number of children  </t>
  </si>
  <si>
    <t>Note : State may indicate their plinth area and size of the kitchen-cum-stores if they have any other plinth area than mentioned in the table.</t>
  </si>
  <si>
    <t xml:space="preserve">No. of schools covered </t>
  </si>
  <si>
    <t xml:space="preserve">No. of children covered </t>
  </si>
  <si>
    <t>Health Check -ups carried out</t>
  </si>
  <si>
    <t>Mode of cooking (No. of Schools)</t>
  </si>
  <si>
    <t xml:space="preserve">LPG </t>
  </si>
  <si>
    <t>Solar cooker</t>
  </si>
  <si>
    <t>Fire wood</t>
  </si>
  <si>
    <t>Tasting of food (number of schools)</t>
  </si>
  <si>
    <t>Parents</t>
  </si>
  <si>
    <t xml:space="preserve">Name of the Accredited / Recognised lab engaged for testing </t>
  </si>
  <si>
    <t xml:space="preserve">Collected </t>
  </si>
  <si>
    <t>Tested</t>
  </si>
  <si>
    <t>Meeting norms</t>
  </si>
  <si>
    <t>Below norms</t>
  </si>
  <si>
    <t xml:space="preserve">Number of samples </t>
  </si>
  <si>
    <t>Result (No. of samples)</t>
  </si>
  <si>
    <t xml:space="preserve">Number of </t>
  </si>
  <si>
    <t>Schools inspected by Govt. officials</t>
  </si>
  <si>
    <t>Meetings of District level committee headed by the senior most Member of Parliament of Loksabha</t>
  </si>
  <si>
    <t>Meetings of District Steering cum Monitoring committee headed by District Megistrate</t>
  </si>
  <si>
    <t>Table: AT-10 A</t>
  </si>
  <si>
    <t>2015-16</t>
  </si>
  <si>
    <t>Procured through convergence</t>
  </si>
  <si>
    <t>Table AT- 13: Details of mode of cooking</t>
  </si>
  <si>
    <t>Table AT-13</t>
  </si>
  <si>
    <t>Table AT -14 : Quality, Safety and Hygiene</t>
  </si>
  <si>
    <t>Table: AT- 14</t>
  </si>
  <si>
    <t>Table AT -14 A : Testing of Food Samples by accredited labs</t>
  </si>
  <si>
    <t>Table: AT- 14 A</t>
  </si>
  <si>
    <t>Table AT -15 : Contribution by community in form of  Tithi Bhojan or any other similar practice</t>
  </si>
  <si>
    <t>Table: AT- 15</t>
  </si>
  <si>
    <t>Table AT -16 : Interuptions in serving of MDM and MDM allowance paid to children</t>
  </si>
  <si>
    <t>Table: AT- 16</t>
  </si>
  <si>
    <t>Table AT 21 :Details of engagement and apportionment of honorarium to cook cum helpers (CCH) between schools and centralized kitchen.</t>
  </si>
  <si>
    <t>Table - AT - 21</t>
  </si>
  <si>
    <t>Table AT -22 :Information on NGOs covering more than 20000 children, if any</t>
  </si>
  <si>
    <t>Table: AT- 22</t>
  </si>
  <si>
    <t>Table-AT- 23</t>
  </si>
  <si>
    <t>Table AT - 24 : Details of discrimination of any kind in MDMS</t>
  </si>
  <si>
    <t>Table - AT - 24</t>
  </si>
  <si>
    <t>Table AT- 25: Details of Grievance Redressal cell</t>
  </si>
  <si>
    <t>Table: AT- 25</t>
  </si>
  <si>
    <t>Table: AT-26</t>
  </si>
  <si>
    <t>Table: AT-26 A</t>
  </si>
  <si>
    <t>Table: AT-27</t>
  </si>
  <si>
    <t>Table: AT-28</t>
  </si>
  <si>
    <t xml:space="preserve">Table: AT-28 A </t>
  </si>
  <si>
    <t>Table: AT-29</t>
  </si>
  <si>
    <t>Table: AT-30</t>
  </si>
  <si>
    <t>Table: AT-2A</t>
  </si>
  <si>
    <t>No. of schools having parents roaster</t>
  </si>
  <si>
    <t>No. of schools having tasting register</t>
  </si>
  <si>
    <t xml:space="preserve">Table: AT-20 : Information on Cooking Agencies </t>
  </si>
  <si>
    <t xml:space="preserve">Table: AT-20 </t>
  </si>
  <si>
    <t>No. of Inst. For which daily data transferred to central server</t>
  </si>
  <si>
    <t>Table-AT- 23 A</t>
  </si>
  <si>
    <t>Table AT -10 C :Details of IEC Activities</t>
  </si>
  <si>
    <t>Table - AT - 10 C</t>
  </si>
  <si>
    <t>Table: AT 10 D - Manpower dedicated for MDMS</t>
  </si>
  <si>
    <t>Table: AT-31</t>
  </si>
  <si>
    <t>Contents</t>
  </si>
  <si>
    <t>Table No.</t>
  </si>
  <si>
    <t>Particulars</t>
  </si>
  <si>
    <t>AT- 1</t>
  </si>
  <si>
    <t>AT - 2</t>
  </si>
  <si>
    <t>AT - 2 A</t>
  </si>
  <si>
    <t>AT - 3</t>
  </si>
  <si>
    <t>AT- 3 A</t>
  </si>
  <si>
    <t>AT- 3 B</t>
  </si>
  <si>
    <t>AT-3 C</t>
  </si>
  <si>
    <t>AT - 4</t>
  </si>
  <si>
    <t>AT - 4 A</t>
  </si>
  <si>
    <t>AT - 5</t>
  </si>
  <si>
    <t>AT - 5 A</t>
  </si>
  <si>
    <t>AT - 5 B</t>
  </si>
  <si>
    <t>AT - 5 C</t>
  </si>
  <si>
    <t>AT - 5 D</t>
  </si>
  <si>
    <t>AT - 6</t>
  </si>
  <si>
    <t>AT - 6 A</t>
  </si>
  <si>
    <t>AT - 6 B</t>
  </si>
  <si>
    <t>AT - 6 C</t>
  </si>
  <si>
    <t>AT - 7</t>
  </si>
  <si>
    <t>AT - 7 A</t>
  </si>
  <si>
    <t>AT - 8</t>
  </si>
  <si>
    <t>AT - 8 A</t>
  </si>
  <si>
    <t>AT - 9</t>
  </si>
  <si>
    <t>AT - 10</t>
  </si>
  <si>
    <t>AT - 10 A</t>
  </si>
  <si>
    <t>AT - 10 B</t>
  </si>
  <si>
    <t xml:space="preserve">Details of Social Audit </t>
  </si>
  <si>
    <t>AT - 10 C</t>
  </si>
  <si>
    <t>Details of IEC Activities</t>
  </si>
  <si>
    <t>AT - 10 D</t>
  </si>
  <si>
    <t>Manpower dedicated for MDMS</t>
  </si>
  <si>
    <t>AT - 11</t>
  </si>
  <si>
    <t xml:space="preserve">Sanction and Utilisation of Central assistance towards construction of Kitchen-cum-store (Primary &amp; Upper Primary,Classes I-VIII) </t>
  </si>
  <si>
    <t>AT - 11 A</t>
  </si>
  <si>
    <t>AT - 12</t>
  </si>
  <si>
    <t xml:space="preserve">Sanction and Utilisation of Central assistance towards procurement of Kitchen Devices (Primary &amp; Upper Primary,Classes I-VIII) </t>
  </si>
  <si>
    <t>AT - 12 A</t>
  </si>
  <si>
    <t>Sanction and Utilisation of Central assistance towards replacement of Kitchen Devices</t>
  </si>
  <si>
    <t>AT - 13</t>
  </si>
  <si>
    <t>Details of mode of cooking</t>
  </si>
  <si>
    <t>AT - 14</t>
  </si>
  <si>
    <t>Quality, Safety and Hygiene</t>
  </si>
  <si>
    <t>AT - 14 A</t>
  </si>
  <si>
    <t>Testing of Food Samples</t>
  </si>
  <si>
    <t>AT - 15</t>
  </si>
  <si>
    <t>Contribution by community in form of  Tithi Bhojan or any other similar practice</t>
  </si>
  <si>
    <t>AT - 16</t>
  </si>
  <si>
    <t>Interuptions in serving of MDM and MDM allowance paid to children</t>
  </si>
  <si>
    <t>AT - 17</t>
  </si>
  <si>
    <t>AT - 18</t>
  </si>
  <si>
    <t>Formation of School Management Committee (SMC) at School Level for Monitoring the Scheme</t>
  </si>
  <si>
    <t>AT - 19</t>
  </si>
  <si>
    <t>Responsibility of Implementation</t>
  </si>
  <si>
    <t>AT - 20</t>
  </si>
  <si>
    <t xml:space="preserve">Information on Cooking Agencies </t>
  </si>
  <si>
    <t>AT - 21</t>
  </si>
  <si>
    <t>Details of engagement and apportionment of honorarium to cook cum helpers (CCH) between schools and centralized kitchen.</t>
  </si>
  <si>
    <t>AT - 22</t>
  </si>
  <si>
    <t>Information on NGOs covering more than 20000 children, if any</t>
  </si>
  <si>
    <t>AT - 23</t>
  </si>
  <si>
    <t>AT - 23 A</t>
  </si>
  <si>
    <t>AT - 24</t>
  </si>
  <si>
    <t>Details of discrimination of any kind in MDMS</t>
  </si>
  <si>
    <t>AT - 25</t>
  </si>
  <si>
    <t>Details of Grievance Redressal cell</t>
  </si>
  <si>
    <t>AT - 26</t>
  </si>
  <si>
    <t>AT - 26 A</t>
  </si>
  <si>
    <t>AT - 27</t>
  </si>
  <si>
    <t>AT - 27 A</t>
  </si>
  <si>
    <t>AT - 27 B</t>
  </si>
  <si>
    <t>AT - 27 C</t>
  </si>
  <si>
    <t>AT - 27 D</t>
  </si>
  <si>
    <t>AT - 28</t>
  </si>
  <si>
    <t>AT - 28 A</t>
  </si>
  <si>
    <t>AT - 29</t>
  </si>
  <si>
    <t>AT - 30</t>
  </si>
  <si>
    <t>AT - 31</t>
  </si>
  <si>
    <t xml:space="preserve">Average number of children availed MDM </t>
  </si>
  <si>
    <t>Table: AT- 4B</t>
  </si>
  <si>
    <t xml:space="preserve">Table AT-4B: Information on Aadhaar Enrolment </t>
  </si>
  <si>
    <t>Total Enrolment</t>
  </si>
  <si>
    <t>Number of children having Aadhaar</t>
  </si>
  <si>
    <t>Number of children applied for Aadhaar</t>
  </si>
  <si>
    <t xml:space="preserve">Number of children without Aadhaar </t>
  </si>
  <si>
    <t>Number of proxy names deleted</t>
  </si>
  <si>
    <t>Table: AT- 10 E</t>
  </si>
  <si>
    <t>Table AT-10 E: Information on Kitchen Gardens</t>
  </si>
  <si>
    <t>Total no.  of institutions</t>
  </si>
  <si>
    <t>Total institutions where setting up of kitchen garden is possible</t>
  </si>
  <si>
    <t>No. of institutions already having kitchen gardens</t>
  </si>
  <si>
    <t>No. of institutions where setting up of kitchen garden is in progress</t>
  </si>
  <si>
    <t>Amount paid to children (in Rs)</t>
  </si>
  <si>
    <t>Foodgrains provided to children (in MT)</t>
  </si>
  <si>
    <t>Covered through centralised kitchen</t>
  </si>
  <si>
    <t>Requirement of Pulses (in MTs)</t>
  </si>
  <si>
    <t>Pulse 1 (name)</t>
  </si>
  <si>
    <t>Table: AT-27C</t>
  </si>
  <si>
    <t>Table: AT-27 D</t>
  </si>
  <si>
    <t>Total No. of Cook-cum-helpers required in drought affected areas, if any</t>
  </si>
  <si>
    <t>Table: AT- 32</t>
  </si>
  <si>
    <t>District :</t>
  </si>
  <si>
    <t xml:space="preserve">Hon. to cook-cum-helpers </t>
  </si>
  <si>
    <t>Allocation</t>
  </si>
  <si>
    <t>Utilisation</t>
  </si>
  <si>
    <t>Allocation (Centre +State)</t>
  </si>
  <si>
    <t>Utilisation (Centre +State)</t>
  </si>
  <si>
    <t>Table: AT-32A</t>
  </si>
  <si>
    <t>Information on Kitchen Garden</t>
  </si>
  <si>
    <t xml:space="preserve">AT - 10 E </t>
  </si>
  <si>
    <t>AT - 4 B</t>
  </si>
  <si>
    <t>Information on Aadhaar Enrolment</t>
  </si>
  <si>
    <t>AT - 32</t>
  </si>
  <si>
    <t>AT - 32 A</t>
  </si>
  <si>
    <t>Number of School Working Days (Upper Primary,Classes VI-VIII) for 2019-20</t>
  </si>
  <si>
    <t>Proposal for coverage of children and working days  for 2019-20  (Primary Classes, I-V)</t>
  </si>
  <si>
    <t>Proposal for coverage of children and working days  for 2019-20  (Upper Primary,Classes VI-VIII)</t>
  </si>
  <si>
    <t>Proposal for coverage of children for NCLP Schools during 2019-20</t>
  </si>
  <si>
    <t>Proposal for coverage of children and working days  for Primary (Classes I-V) in Drought affected areas  during 2019-20</t>
  </si>
  <si>
    <t>Proposal for coverage of children and working days  for  Upper Primary (Classes VI-VIII)in Drought affected areas  during 2019-20</t>
  </si>
  <si>
    <t>Requirement of kitchen-cum-stores in the Primary and Upper Primary schools for the year 2019-20</t>
  </si>
  <si>
    <t>Requirement of kitchen cum stores as per Plinth Area Norm in the Primary and Upper Primary schools for the year 2019-20</t>
  </si>
  <si>
    <t>Requirement of Cook cum Helpers for 2019-20</t>
  </si>
  <si>
    <t>Budget Provision for the Year 2019-20</t>
  </si>
  <si>
    <t>GENERAL INFORMATION for 2018-19</t>
  </si>
  <si>
    <t>Details of  Provisions  in the State Budget 2018-19</t>
  </si>
  <si>
    <t>No. of Institutions in the State vis a vis Institutions serving MDM during 2018-19</t>
  </si>
  <si>
    <t>No. of Institutions covered  (Primary, Classes I-V)  during 2018-19</t>
  </si>
  <si>
    <t>No. of Institutions covered (Upper Primary with Primary, Classes I-VIII) during 2018-19</t>
  </si>
  <si>
    <t>No. of Institutions covered (Upper Primary without Primary, Classes VI-VIII) during 2018-19</t>
  </si>
  <si>
    <t>Enrolment vis-à-vis availed for MDM  (Primary,Classes I- V) during 2018-19</t>
  </si>
  <si>
    <t>PAB-MDM Approval vs. PERFORMANCE (Primary, Classes I - V) during 2018-19</t>
  </si>
  <si>
    <t>PAB-MDM Approval vs. PERFORMANCE (Upper Primary, Classes VI to VIII) during 2018-19</t>
  </si>
  <si>
    <t>PAB-MDM Approval vs. PERFORMANCE NCLP Schools during 2018-19</t>
  </si>
  <si>
    <t>PAB-MDM Approval vs. PERFORMANCE (Primary, Classes I - V) during 2018-19 - Drought</t>
  </si>
  <si>
    <t>PAB-MDM Approval vs. PERFORMANCE (Upper Primary, Classes VI to VIII) during 2018-19 - Drought</t>
  </si>
  <si>
    <t>Utilisation of foodgrains  (Primary, Classes I-V) during 2018-19</t>
  </si>
  <si>
    <t>Utilisation of foodgrains  (Upper Primary, Classes VI-VIII) during 2018-19</t>
  </si>
  <si>
    <t>PAYMENT OF COST OF FOOD GRAINS TO FCI (Primary and Upper Primary Classes I-VIII) during 2018-19</t>
  </si>
  <si>
    <t>Utilisation of foodgrains (Coarse Grain) during 2018-19</t>
  </si>
  <si>
    <t>Utilisation of Cooking Cost (Primary, Classes I-V) during 2018-19</t>
  </si>
  <si>
    <t>Utilisation of Central Assitance towards Transportation Assistance (Primary &amp; Upper Primary,Classes I-VIII) during 2018-19</t>
  </si>
  <si>
    <t>Utilisation of Central Assistance towards MME  (Primary &amp; Upper Primary,Classes I-VIII) during 2018-19</t>
  </si>
  <si>
    <t>Details of Meetings at district level during 2018-19</t>
  </si>
  <si>
    <t>Coverage under Rashtriya Bal Swasthya Karykram (School Health Programme) - 2018-19</t>
  </si>
  <si>
    <t>Annual and Monthly data entry status in MDM-MIS during 2018-19</t>
  </si>
  <si>
    <t>Implementation of Automated Monitoring System  during 2018-19</t>
  </si>
  <si>
    <t>PAB-MDM Approval vs. PERFORMANCE (Primary Classes I to V) during 2018-19 - Drought</t>
  </si>
  <si>
    <t>Annual Work Plan and Budget 2019-20</t>
  </si>
  <si>
    <t>Table: AT-1: GENERAL INFORMATION for 2018-19</t>
  </si>
  <si>
    <t>2018-19</t>
  </si>
  <si>
    <t>2019-20</t>
  </si>
  <si>
    <t>Table: AT-2 :  Details of  Provisions  in the State Budget 2018-19</t>
  </si>
  <si>
    <t>Table AT-3: No. of Institutions in the State vis a vis Institutions serving MDM during 2018-19</t>
  </si>
  <si>
    <t>Table: AT-3A: No. of Institutions covered  (Primary, Classes I-V)  during 2018-19</t>
  </si>
  <si>
    <t>Table: AT-3B: No. of Institutions covered (Upper Primary with Primary, Classes I-VIII) during 2018-19</t>
  </si>
  <si>
    <t>During 01.04.18 to 31.03.2019</t>
  </si>
  <si>
    <t>Table: AT-4: Enrolment vis-à-vis availed for MDM  (Primary,Classes I- V) during 2018-19</t>
  </si>
  <si>
    <t>Enrolment (As on 30.09.2018)</t>
  </si>
  <si>
    <t>During 01.04.18 to 31.04.19</t>
  </si>
  <si>
    <t>Table: AT-5:  PAB-MDM Approval vs. PERFORMANCE (Primary, Classes I - V) during 2018-19</t>
  </si>
  <si>
    <t>MDM-PAB Approval for 2018-19</t>
  </si>
  <si>
    <t>Table: AT-5 A:  PAB-MDM Approval vs. PERFORMANCE (Upper Primary, Classes VI to VIII) during 2018-19</t>
  </si>
  <si>
    <t>Table: AT-5 C:  PAB-MDM Approval vs. PERFORMANCE (Primary, Classes I - V) during 2018-19 - Drought</t>
  </si>
  <si>
    <t>Gross Allocation for the  FY 2018-19</t>
  </si>
  <si>
    <t>Opening Balance as on 01.4.18</t>
  </si>
  <si>
    <t>Table: AT-6B: PAYMENT OF COST OF FOOD GRAINS TO FCI (Primary and Upper Primary Classes I-VIII) during 2018-19</t>
  </si>
  <si>
    <t>Allocation for cost of foodgrains for 2018-19</t>
  </si>
  <si>
    <t>Opening Balance as on 01.04.18</t>
  </si>
  <si>
    <t>Table: AT-6C: Utilisation of foodgrains (Coarse Grain) during 2018-19</t>
  </si>
  <si>
    <t xml:space="preserve">Allocation for 2018-19                                </t>
  </si>
  <si>
    <t>During 01.04.18 to 31.03.19</t>
  </si>
  <si>
    <t>Table: AT-3C: No. of Institutions covered (Upper Primary without Primary, Classes VI-VIII) during 2018-19</t>
  </si>
  <si>
    <t>Budget Released till 31.03.2019</t>
  </si>
  <si>
    <t>Allocation for FY 2018-19</t>
  </si>
  <si>
    <t>Opening Balance as on 01.04.2018</t>
  </si>
  <si>
    <t>Unspent Balance as on 31.03.2019</t>
  </si>
  <si>
    <t>Opening balance as on 01.04.18</t>
  </si>
  <si>
    <t>Table: AT-10 :  Utilisation of Central Assistance towards MME  (Primary &amp; Upper Primary,Classes I-VIII) during 2018-19</t>
  </si>
  <si>
    <t>(For the Period 01.04.18 to 31.03.19)</t>
  </si>
  <si>
    <t>Table: AT-10 A : Details of Meetings at district level during 2018-19</t>
  </si>
  <si>
    <t xml:space="preserve">Table AT - 10 B : Details of Social Audit during 2018-19 </t>
  </si>
  <si>
    <t>(As on 31st March,2019)</t>
  </si>
  <si>
    <t>Table: AT-17 : Coverage under Rashtriya Bal Swasthya Karykram (School Health Programme) - 2018-19</t>
  </si>
  <si>
    <t>Annual Work Plan &amp; Budget 2019-20</t>
  </si>
  <si>
    <t>Table AT - 23 Annual and Monthly data entry status in MDM-MIS during 2018-19</t>
  </si>
  <si>
    <t>Jan.19</t>
  </si>
  <si>
    <t>Feb.19</t>
  </si>
  <si>
    <t>Table AT - 23 A- Implementation of Automated Monitoring System  during 2018-19</t>
  </si>
  <si>
    <t>Proposals for 2019-20</t>
  </si>
  <si>
    <t>Table: AT-26 : Number of School Working Days (Primary,Classes I-V) for 2019-20</t>
  </si>
  <si>
    <t>April,19</t>
  </si>
  <si>
    <t>May,19</t>
  </si>
  <si>
    <t>June,19</t>
  </si>
  <si>
    <t>July,19</t>
  </si>
  <si>
    <t>August,19</t>
  </si>
  <si>
    <t>September,19</t>
  </si>
  <si>
    <t>October,19</t>
  </si>
  <si>
    <t>November,19</t>
  </si>
  <si>
    <t>December,19</t>
  </si>
  <si>
    <t>January,20</t>
  </si>
  <si>
    <t>February,20</t>
  </si>
  <si>
    <t>March,20</t>
  </si>
  <si>
    <t>Table: AT-26A : Number of School Working Days (Upper Primary,Classes VI-VIII) for 2019-20</t>
  </si>
  <si>
    <t>Table: AT-27: Proposal for coverage of children and working days  for 2019-20 (Primary Classes, I-V)</t>
  </si>
  <si>
    <t>Table: AT-27 B: Proposal for coverage of children for NCLP Schools during 2019-20</t>
  </si>
  <si>
    <t>Table: AT-27C : Proposal for coverage of children and working days  for Primary (Classes I-V) in Drought affected areas  during 2019-20</t>
  </si>
  <si>
    <t>Table: AT-27 D : Proposal for coverage of children and working days  for Upper Primary (Classes VI-VIII) in Drought affected areas  during 2019-20</t>
  </si>
  <si>
    <t>Table: AT-28: Requirement of kitchen-cum-stores in the Primary and Upper Primary schools for the year 2019-20</t>
  </si>
  <si>
    <t>Table: AT-28 A: Requirement of kitchen cum stores as per Plinth Area Norm in the Primary and Upper Primary schools for the year 2019-20</t>
  </si>
  <si>
    <t>Table: AT 30 :    Requirement of Cook cum Helpers for 2019-20</t>
  </si>
  <si>
    <t>Table: AT-31 : Budget Provision for the Year 2019-20</t>
  </si>
  <si>
    <t>Table: AT-32:  PAB-MDM Approval vs. PERFORMANCE (Primary Classes I to V) during 2018-19 - Drought</t>
  </si>
  <si>
    <t>Table: AT-32 A:  PAB-MDM Approval vs. PERFORMANCE (Upper Primary, Classes VI to VIII) during 2018-19 - Drought</t>
  </si>
  <si>
    <t>State:ANDHRA PRADESH</t>
  </si>
  <si>
    <t>date:__________</t>
  </si>
  <si>
    <t>(Signature)
for Secretary of the Nodal Department
Govt.of Andhra Pradesh</t>
  </si>
  <si>
    <t>Rs.600</t>
  </si>
  <si>
    <t>Rs.3000</t>
  </si>
  <si>
    <t>As per Req.</t>
  </si>
  <si>
    <t xml:space="preserve">Foodgrains  (Rice) </t>
  </si>
  <si>
    <t>Cnetre Share</t>
  </si>
  <si>
    <t>STATE: Andhra Pradesh</t>
  </si>
  <si>
    <r>
      <t xml:space="preserve">Rs.2400
</t>
    </r>
    <r>
      <rPr>
        <sz val="9"/>
        <rFont val="Book Antiqua"/>
        <family val="1"/>
      </rPr>
      <t>As on Feb,2019 onwards</t>
    </r>
  </si>
  <si>
    <t>Any Other Item</t>
  </si>
  <si>
    <t>Egg</t>
  </si>
  <si>
    <t>5days in a week</t>
  </si>
  <si>
    <t>Recurring Assistance (Gen)</t>
  </si>
  <si>
    <t>Recurring Assistance (drought)</t>
  </si>
  <si>
    <t>STATE: ANDHRA PRADESH</t>
  </si>
  <si>
    <t xml:space="preserve">Date: </t>
  </si>
  <si>
    <t>Gen: 71.46</t>
  </si>
  <si>
    <t>ST:9.79</t>
  </si>
  <si>
    <t>SC:18.75</t>
  </si>
  <si>
    <t>State: ANDHRA PRADESH</t>
  </si>
  <si>
    <t>During 01.04.2017 to 31.03.2018</t>
  </si>
  <si>
    <t>Srikakulam</t>
  </si>
  <si>
    <t>Vizianagaram</t>
  </si>
  <si>
    <t>Visakhapatnam</t>
  </si>
  <si>
    <t>East Godavari</t>
  </si>
  <si>
    <t>West Godavari</t>
  </si>
  <si>
    <t>Krishna</t>
  </si>
  <si>
    <t>Guntur</t>
  </si>
  <si>
    <t>Prakasam</t>
  </si>
  <si>
    <t>Nellore</t>
  </si>
  <si>
    <t>Chittoor</t>
  </si>
  <si>
    <t>Kadapa</t>
  </si>
  <si>
    <t>Ananthapur</t>
  </si>
  <si>
    <t>Kurnool</t>
  </si>
  <si>
    <t>TOTAL</t>
  </si>
  <si>
    <t>State : Andhra Pradesh</t>
  </si>
  <si>
    <t>(Govt+ LB)</t>
  </si>
  <si>
    <t>During 01.04.2018 to 31.03.2019</t>
  </si>
  <si>
    <t>Table: AT-4A: Enrolment vis-a-vis availed for MDM  (Upper Primary, Classes VI - VIII) during 2018-19</t>
  </si>
  <si>
    <t>Date:__________</t>
  </si>
  <si>
    <r>
      <t xml:space="preserve">No. of working days </t>
    </r>
    <r>
      <rPr>
        <b/>
        <sz val="11"/>
        <color indexed="10"/>
        <rFont val="Book Antiqua"/>
        <family val="1"/>
      </rPr>
      <t xml:space="preserve">      </t>
    </r>
    <r>
      <rPr>
        <b/>
        <sz val="11"/>
        <rFont val="Book Antiqua"/>
        <family val="1"/>
      </rPr>
      <t xml:space="preserve">          </t>
    </r>
  </si>
  <si>
    <t>State: Andhra Pradesh</t>
  </si>
  <si>
    <r>
      <t>No. of working days</t>
    </r>
    <r>
      <rPr>
        <b/>
        <sz val="11"/>
        <color indexed="10"/>
        <rFont val="Book Antiqua"/>
        <family val="1"/>
      </rPr>
      <t xml:space="preserve">    </t>
    </r>
    <r>
      <rPr>
        <b/>
        <sz val="11"/>
        <rFont val="Book Antiqua"/>
        <family val="1"/>
      </rPr>
      <t xml:space="preserve">          </t>
    </r>
  </si>
  <si>
    <t>No. of Meals to be served  (Col. 4 x Col. 5)</t>
  </si>
  <si>
    <t xml:space="preserve">No. of working days </t>
  </si>
  <si>
    <t>Table: AT-5 B:  PAB-MDM Approval vs. PERFORMANCE NCLP Schools during 2018-19</t>
  </si>
  <si>
    <t xml:space="preserve">No. of working days             </t>
  </si>
  <si>
    <t>Table: AT-5 D:  PAB-MDM Approval vs. PERFORMANCE (Upper Primary, Classes VI to VIII) during 2018-19 - Drought</t>
  </si>
  <si>
    <t>During 24.04.2019 to 11.06.2019</t>
  </si>
  <si>
    <t xml:space="preserve">Date of receiving of funds by the State </t>
  </si>
  <si>
    <t>Status of Releasing of Funds by the State</t>
  </si>
  <si>
    <t>07.06.2018</t>
  </si>
  <si>
    <t>13.06.2018</t>
  </si>
  <si>
    <t>Table: AT-23 : Releasing of Funds from State to Directorate / Authority / District / Block / School level for 2018-19</t>
  </si>
  <si>
    <t xml:space="preserve">Closing Balance**                 (col.4+5-6)                         </t>
  </si>
  <si>
    <t xml:space="preserve">Closing Balance**  (col.9+10-11)                         </t>
  </si>
  <si>
    <t>NIL</t>
  </si>
  <si>
    <t>DATE:__________</t>
  </si>
  <si>
    <t>Table: AT-6: Utilisation of foodgrains*  (Primary, Classes I-V) during 2018-19</t>
  </si>
  <si>
    <t>(For the Period 01.04.2018 to 31.03.2019)</t>
  </si>
  <si>
    <t>Table: AT-6A: Utilisation of foodgrains*  (Upper Primary, Classes VI-VIII) during 2018-19</t>
  </si>
  <si>
    <t>(For the Period 01.04.18 to 31.03.2019)</t>
  </si>
  <si>
    <t>** State</t>
  </si>
  <si>
    <t>**State</t>
  </si>
  <si>
    <t xml:space="preserve">**State (col.7+10-13) </t>
  </si>
  <si>
    <t>Date:---</t>
  </si>
  <si>
    <t>E-Transfer</t>
  </si>
  <si>
    <t xml:space="preserve">All </t>
  </si>
  <si>
    <t xml:space="preserve">No. of CCHs engaged </t>
  </si>
  <si>
    <t>Unspent balance
 as on 31.12.16
[Col: (4+5)-7]</t>
  </si>
  <si>
    <t>Amount In lakhs</t>
  </si>
  <si>
    <t>State : ANDHRA PRADESH</t>
  </si>
  <si>
    <t>During 01.04.17 to 31.03.2018</t>
  </si>
  <si>
    <t>Name of the DIST.</t>
  </si>
  <si>
    <t>Table-AT- 10 D</t>
  </si>
  <si>
    <t>1. Additional Director</t>
  </si>
  <si>
    <t>2. Assistant Director</t>
  </si>
  <si>
    <t>3. Superintendent</t>
  </si>
  <si>
    <t>4. Senior Assistant</t>
  </si>
  <si>
    <t>5. Junior Assistant</t>
  </si>
  <si>
    <t>Contractual/Part time employee</t>
  </si>
  <si>
    <t>1. Data Entry Operator</t>
  </si>
  <si>
    <t>2. Data Processing Officer</t>
  </si>
  <si>
    <t>* For Regular posts funds to be provided by GOI.</t>
  </si>
  <si>
    <t>(Signature)
for Secretary of the Nodal Department
Government/UT Administration of 
Seal:</t>
  </si>
  <si>
    <t>Table: AT- 10 F</t>
  </si>
  <si>
    <t>Table: AT-7: Utilisation of Cooking Cost* (Primary, Classes I-V) during 2018-19</t>
  </si>
  <si>
    <t xml:space="preserve">Opening Balance as on 01.04.2018               </t>
  </si>
  <si>
    <t xml:space="preserve">Total Unspent Balance as on 31.03.2019   </t>
  </si>
  <si>
    <t>Table: AT-7A: Utilisation of Cooking cost* (Upper Primary Classes, VI-VIII) for 2018-19</t>
  </si>
  <si>
    <t xml:space="preserve">Allocation for 2018-19                    </t>
  </si>
  <si>
    <t>Table AT - 8 :UTILIZATION OF CENTRAL ASSISTANCE TOWARDS HONORARIUM TO COOK-CUM-HELPERS (Primary classes I-V) 2018-19</t>
  </si>
  <si>
    <t>Table AT - 8A : UTILIZATION OF CENTRAL ASSISTANCE TOWARDS HONORARIUM TO COOK-CUM-HELPERS (Upper Primary classes VI-VIII) during 2018-19</t>
  </si>
  <si>
    <t>Table: AT-9 : Utilisation of Central Assitance towards Transportation Assistance (Primary &amp; Upper Primary,Classes I-VIII) during 2018-19</t>
  </si>
  <si>
    <r>
      <t xml:space="preserve">Unspent Balance as on 31.03.2019
 [Col. 4+ Col.5-Col.6] </t>
    </r>
    <r>
      <rPr>
        <sz val="11"/>
        <rFont val="Book Antiqua"/>
        <family val="1"/>
      </rPr>
      <t xml:space="preserve"> </t>
    </r>
  </si>
  <si>
    <t>(As on 01.04.18 to 31.03.2019)</t>
  </si>
  <si>
    <t xml:space="preserve">                 Annual Work Plan and Budget 2019-20</t>
  </si>
  <si>
    <t xml:space="preserve">           [Mid-Day Meal Scheme]</t>
  </si>
  <si>
    <t>Proposed to be engaged for the year 2019-20</t>
  </si>
  <si>
    <t xml:space="preserve">                                [Mid-Day Meal Scheme]</t>
  </si>
  <si>
    <t>No.of institutions where setting up of kitchen garden is proposed during 2019-20</t>
  </si>
  <si>
    <t>Allocation for  2018-19</t>
  </si>
  <si>
    <t>01.10.2018
28.09.2018</t>
  </si>
  <si>
    <t>05.10.2018
05.10.2018</t>
  </si>
  <si>
    <t>03.01.2019
03.01.2019</t>
  </si>
  <si>
    <t>07.01.2019
07.01.2019</t>
  </si>
  <si>
    <t>Table AT-10 F: Information on Training of Cook-cum-Helpers</t>
  </si>
  <si>
    <t>Total no.  of Cook-cum-Helpers engaged</t>
  </si>
  <si>
    <t xml:space="preserve">Total no. of Cook-cum-Helpers trained during the year </t>
  </si>
  <si>
    <t>No. of Master Trainers</t>
  </si>
  <si>
    <t>Duration of training</t>
  </si>
  <si>
    <t xml:space="preserve">Modules used in the training </t>
  </si>
  <si>
    <t>Name of Training Agency</t>
  </si>
  <si>
    <t>Table: AT-28 B</t>
  </si>
  <si>
    <t>Table: AT-28 B: Repair of kitchen cum stores constructed ten years ago</t>
  </si>
  <si>
    <t>No. of Kitchens constructed prior to FY 2008-09</t>
  </si>
  <si>
    <t>No. of Kitchens constructed prior to 2008-09 and require repairs</t>
  </si>
  <si>
    <t>Requirement of funds (Rs in lakh)</t>
  </si>
  <si>
    <t>Table: AT-29 : Requirement of Kitchen Devices (new) during 2019-20 in Primary &amp; Upper Primary Schools</t>
  </si>
  <si>
    <t xml:space="preserve">Enrolment range 01-50 </t>
  </si>
  <si>
    <t xml:space="preserve">Enrolment range 51-150 </t>
  </si>
  <si>
    <t xml:space="preserve">Enrolment range 151-250 </t>
  </si>
  <si>
    <t xml:space="preserve">Enrolment range 251 &amp; Above </t>
  </si>
  <si>
    <t>No. of schools</t>
  </si>
  <si>
    <t>Central share</t>
  </si>
  <si>
    <t>Table: AT-29A</t>
  </si>
  <si>
    <t>Table: AT-29 A : Replacement of Kitchen Devices during 2019-20 in Primary &amp; Upper Primary Schools</t>
  </si>
  <si>
    <t>Releasing of Funds from State to Directorate / Authority / District / Block / School level during 2018-19</t>
  </si>
  <si>
    <t>Enrolment vis-a-vis availed for MDM  (Upper Primary, Classes VI - VIII) during 2018-19</t>
  </si>
  <si>
    <t>Utilisation of Cooking cost (Upper Primary Classes, VI-VIII) during 2018-19</t>
  </si>
  <si>
    <t>Utilisation of funds towards honorarium to Cook-cum-Helpers (Primary classes I-V) during 2018-19</t>
  </si>
  <si>
    <t>Utilisation of funds towards honorarium to Cook-cum-Helpers (Upper Primary classes VI-VIII) during 2018-19</t>
  </si>
  <si>
    <t>AT - 10 F</t>
  </si>
  <si>
    <t>Information on Training of Cook-cum-Helpers</t>
  </si>
  <si>
    <t>Number of School Working Days (Primary,Classes I-V) for 2019-20</t>
  </si>
  <si>
    <t>AT - 28 B</t>
  </si>
  <si>
    <t>Repair of kitchen cum stores constructed ten years ago</t>
  </si>
  <si>
    <t>Requirement of Kitchen Devices (new) during 2019-20 in Primary &amp; Upper Primary Schools</t>
  </si>
  <si>
    <t>AT- 29 A</t>
  </si>
  <si>
    <t>Replacement of Kitchen Devices during 2019-20 in Primary &amp; Upper Primary Schools</t>
  </si>
  <si>
    <t>Table - AT - 10 B</t>
  </si>
  <si>
    <t>Repair of kitchen-cum-stores</t>
  </si>
  <si>
    <t>Flexi fund @ 5% for new interventions</t>
  </si>
  <si>
    <r>
      <t xml:space="preserve">Plinth Area 2 (24 sq Mtr)
</t>
    </r>
    <r>
      <rPr>
        <b/>
        <sz val="10"/>
        <color indexed="10"/>
        <rFont val="Arial"/>
        <family val="2"/>
      </rPr>
      <t>enrollment 101 to 200</t>
    </r>
  </si>
  <si>
    <r>
      <t xml:space="preserve">Plinth Area 3 (28 sq Mtr)
</t>
    </r>
    <r>
      <rPr>
        <b/>
        <sz val="10"/>
        <color indexed="10"/>
        <rFont val="Arial"/>
        <family val="2"/>
      </rPr>
      <t>enrollment 201 to 300</t>
    </r>
  </si>
  <si>
    <r>
      <t xml:space="preserve">Plinth Area 4 (32 sq Mtr)
</t>
    </r>
    <r>
      <rPr>
        <b/>
        <sz val="10"/>
        <color indexed="10"/>
        <rFont val="Arial"/>
        <family val="2"/>
      </rPr>
      <t>enrollment 301 above</t>
    </r>
  </si>
  <si>
    <r>
      <t xml:space="preserve">Plinth Area 1 (20sq Mtr)
</t>
    </r>
    <r>
      <rPr>
        <b/>
        <sz val="10"/>
        <color indexed="10"/>
        <rFont val="Arial"/>
        <family val="2"/>
      </rPr>
      <t>enrollment 0 to 100</t>
    </r>
  </si>
  <si>
    <t>Centralised Payment through CFMS from State Govt. to Direct Beneficiary Accounts</t>
  </si>
  <si>
    <r>
      <t xml:space="preserve">Payment of Pending Bills of </t>
    </r>
    <r>
      <rPr>
        <b/>
        <sz val="10"/>
        <rFont val="Arial"/>
        <family val="2"/>
      </rPr>
      <t>previous year</t>
    </r>
  </si>
  <si>
    <r>
      <t xml:space="preserve">4.68
</t>
    </r>
    <r>
      <rPr>
        <sz val="8"/>
        <rFont val="Book Antiqua"/>
        <family val="1"/>
      </rPr>
      <t>(Incl. Transport to School)</t>
    </r>
  </si>
  <si>
    <r>
      <t xml:space="preserve">Utilisation
</t>
    </r>
    <r>
      <rPr>
        <b/>
        <u val="single"/>
        <sz val="10"/>
        <rFont val="Arial"/>
        <family val="2"/>
      </rPr>
      <t>in MTS</t>
    </r>
  </si>
  <si>
    <r>
      <t xml:space="preserve">Foodgrains </t>
    </r>
    <r>
      <rPr>
        <b/>
        <u val="single"/>
        <sz val="10"/>
        <color indexed="53"/>
        <rFont val="Arial"/>
        <family val="2"/>
      </rPr>
      <t>in MTS</t>
    </r>
  </si>
  <si>
    <t>DROUGHT</t>
  </si>
  <si>
    <t>Date: ____________</t>
  </si>
  <si>
    <t xml:space="preserve">Social Audit were not conducted during the year 2018-19 </t>
  </si>
  <si>
    <t>3. MDM Consultants 
/Co-odinators</t>
  </si>
  <si>
    <t>SRIKAKULAM</t>
  </si>
  <si>
    <t>VIZIANAGARAM</t>
  </si>
  <si>
    <t>VISAKHAPATNAM</t>
  </si>
  <si>
    <t>EAST GODAVARI</t>
  </si>
  <si>
    <t>WEST GODAVARI</t>
  </si>
  <si>
    <t>KRISHNA</t>
  </si>
  <si>
    <t>GUNTUR</t>
  </si>
  <si>
    <t>PRAKASAM</t>
  </si>
  <si>
    <t>NELLORE</t>
  </si>
  <si>
    <t>CHITTOOR</t>
  </si>
  <si>
    <t>KADAPA</t>
  </si>
  <si>
    <t>ANANTAPUR</t>
  </si>
  <si>
    <t>KURNOOL</t>
  </si>
  <si>
    <t>Date: _____________</t>
  </si>
  <si>
    <t xml:space="preserve">              [Mid-Day Meal Scheme]</t>
  </si>
  <si>
    <r>
      <t>Financial 
(</t>
    </r>
    <r>
      <rPr>
        <b/>
        <i/>
        <sz val="10"/>
        <rFont val="Book Antiqua"/>
        <family val="1"/>
      </rPr>
      <t>Rs. in lakh)</t>
    </r>
  </si>
  <si>
    <t>Financial 
( Rs. in lakh)                                       [col. 4-col.6-col.8]</t>
  </si>
  <si>
    <t>19523 Kitchen sheds were not constructed and same surrender to State Govt.AP</t>
  </si>
  <si>
    <t>*Total Sanction during 2011-12 to 2017-18</t>
  </si>
  <si>
    <t>As on 31st , March,2019)</t>
  </si>
  <si>
    <t>During 01.04.18  to 31.03.2019</t>
  </si>
  <si>
    <t xml:space="preserve">                                 [Mid-Day Meal Scheme]</t>
  </si>
  <si>
    <t>Redgram Dal</t>
  </si>
  <si>
    <t>Date:______</t>
  </si>
  <si>
    <t>(Signature)
for Secretary of the Nodal Department
Govt.of Andhra Pradesh
Seal</t>
  </si>
  <si>
    <t>Table: AT-27A</t>
  </si>
  <si>
    <t>Table: AT-27B</t>
  </si>
  <si>
    <t>Red Gram Dal</t>
  </si>
  <si>
    <t>PDS rate (Rs per MTs)</t>
  </si>
  <si>
    <t>Total Funds req. (Rs.in lakh)</t>
  </si>
  <si>
    <t>Requirement of funds for Transport Assistance</t>
  </si>
  <si>
    <t>Table: AT-27 A: Proposal for coverage of children and working days  for 2019-20 (Upper Primary,Classes VI-VIII)</t>
  </si>
  <si>
    <t xml:space="preserve">Kitchen-cum-store sanctioned during 2006-07 to 2017-18 </t>
  </si>
  <si>
    <t>Govt.+LB</t>
  </si>
  <si>
    <t>All eligible Schools are Covered</t>
  </si>
  <si>
    <t>All eligible Schools are Covered under MDMs</t>
  </si>
  <si>
    <r>
      <t xml:space="preserve">Unit Cost </t>
    </r>
    <r>
      <rPr>
        <sz val="10"/>
        <color indexed="10"/>
        <rFont val="Arial"/>
        <family val="2"/>
      </rPr>
      <t xml:space="preserve">
@4.64 Lakhs</t>
    </r>
  </si>
  <si>
    <t>DISTRICT</t>
  </si>
  <si>
    <t>Requirement of funds
(Rs in lakh)</t>
  </si>
  <si>
    <t>Sl.No</t>
  </si>
  <si>
    <t>Others
(STC/NCLP)</t>
  </si>
  <si>
    <t>CUDDAPAH</t>
  </si>
  <si>
    <t>No. of Inst. For which daily data transferred at the end of the month</t>
  </si>
  <si>
    <t xml:space="preserve">                                                                       [Mid-Day Meal Scheme]</t>
  </si>
  <si>
    <t>Details</t>
  </si>
  <si>
    <t>School Education</t>
  </si>
  <si>
    <t>Yes</t>
  </si>
  <si>
    <t>Email / Whatsapp</t>
  </si>
  <si>
    <r>
      <rPr>
        <b/>
        <sz val="7"/>
        <color indexed="8"/>
        <rFont val="Book Antiqua"/>
        <family val="1"/>
      </rPr>
      <t xml:space="preserve">  </t>
    </r>
    <r>
      <rPr>
        <b/>
        <sz val="10"/>
        <color indexed="8"/>
        <rFont val="Book Antiqua"/>
        <family val="1"/>
      </rPr>
      <t>Toll free number</t>
    </r>
  </si>
  <si>
    <t>Meekosam/Janmabhumi</t>
  </si>
  <si>
    <r>
      <rPr>
        <b/>
        <sz val="7"/>
        <color indexed="8"/>
        <rFont val="Book Antiqua"/>
        <family val="1"/>
      </rPr>
      <t xml:space="preserve">  </t>
    </r>
    <r>
      <rPr>
        <b/>
        <sz val="10"/>
        <color indexed="8"/>
        <rFont val="Book Antiqua"/>
        <family val="1"/>
      </rPr>
      <t>Dedicated landline number</t>
    </r>
  </si>
  <si>
    <t>NO</t>
  </si>
  <si>
    <r>
      <rPr>
        <b/>
        <sz val="7"/>
        <color indexed="8"/>
        <rFont val="Book Antiqua"/>
        <family val="1"/>
      </rPr>
      <t xml:space="preserve">  </t>
    </r>
    <r>
      <rPr>
        <b/>
        <sz val="10"/>
        <color indexed="8"/>
        <rFont val="Book Antiqua"/>
        <family val="1"/>
      </rPr>
      <t>Call centre</t>
    </r>
  </si>
  <si>
    <r>
      <rPr>
        <b/>
        <sz val="7"/>
        <color indexed="8"/>
        <rFont val="Book Antiqua"/>
        <family val="1"/>
      </rPr>
      <t xml:space="preserve">  </t>
    </r>
    <r>
      <rPr>
        <b/>
        <sz val="10"/>
        <color indexed="8"/>
        <rFont val="Book Antiqua"/>
        <family val="1"/>
      </rPr>
      <t>Emails</t>
    </r>
  </si>
  <si>
    <t>dse.mdm@gmail.com</t>
  </si>
  <si>
    <r>
      <rPr>
        <b/>
        <sz val="7"/>
        <color indexed="8"/>
        <rFont val="Book Antiqua"/>
        <family val="1"/>
      </rPr>
      <t xml:space="preserve">  </t>
    </r>
    <r>
      <rPr>
        <b/>
        <sz val="10"/>
        <color indexed="8"/>
        <rFont val="Book Antiqua"/>
        <family val="1"/>
      </rPr>
      <t>Press news</t>
    </r>
  </si>
  <si>
    <r>
      <rPr>
        <b/>
        <sz val="7"/>
        <color indexed="8"/>
        <rFont val="Book Antiqua"/>
        <family val="1"/>
      </rPr>
      <t xml:space="preserve">  </t>
    </r>
    <r>
      <rPr>
        <b/>
        <sz val="10"/>
        <color indexed="8"/>
        <rFont val="Book Antiqua"/>
        <family val="1"/>
      </rPr>
      <t>Radio/T.V.</t>
    </r>
  </si>
  <si>
    <r>
      <rPr>
        <b/>
        <sz val="7"/>
        <color indexed="8"/>
        <rFont val="Book Antiqua"/>
        <family val="1"/>
      </rPr>
      <t xml:space="preserve">  </t>
    </r>
    <r>
      <rPr>
        <b/>
        <sz val="10"/>
        <color indexed="8"/>
        <rFont val="Book Antiqua"/>
        <family val="1"/>
      </rPr>
      <t>SMS</t>
    </r>
  </si>
  <si>
    <r>
      <rPr>
        <b/>
        <sz val="7"/>
        <color indexed="8"/>
        <rFont val="Book Antiqua"/>
        <family val="1"/>
      </rPr>
      <t xml:space="preserve">  </t>
    </r>
    <r>
      <rPr>
        <b/>
        <sz val="10"/>
        <color indexed="8"/>
        <rFont val="Book Antiqua"/>
        <family val="1"/>
      </rPr>
      <t>Postal system</t>
    </r>
  </si>
  <si>
    <t>YES</t>
  </si>
  <si>
    <t>Mar.19</t>
  </si>
  <si>
    <t xml:space="preserve">                                  [Mid-Day Meal Scheme]</t>
  </si>
  <si>
    <t>01.04.18 to 31.03.2019</t>
  </si>
  <si>
    <t>April</t>
  </si>
  <si>
    <t>Redressed</t>
  </si>
  <si>
    <t>June</t>
  </si>
  <si>
    <t xml:space="preserve">                             Mid Day Meal Scheme</t>
  </si>
  <si>
    <t>* Zero Enrollment Schols are also included.</t>
  </si>
  <si>
    <t>Block</t>
  </si>
  <si>
    <t>Folk Songs 
Rallies</t>
  </si>
  <si>
    <t>AKSHYA PATRA
ISKCON</t>
  </si>
  <si>
    <t>After receipt of funds from CSE budget was released to the agencies</t>
  </si>
  <si>
    <t>Instructions issued to the HMs and agencies from time to time</t>
  </si>
  <si>
    <t>Annapurna Trust has been contributed  204 schools free of cost.</t>
  </si>
  <si>
    <t>Regarding Quality and 
Quantity of food</t>
  </si>
  <si>
    <t>NAV PRAYAS</t>
  </si>
  <si>
    <t>20 km</t>
  </si>
  <si>
    <t>Ekta shakthi</t>
  </si>
  <si>
    <t>GVV Society</t>
  </si>
  <si>
    <t>GVV Society
EKTA SHAKTI</t>
  </si>
  <si>
    <t>ISKCON</t>
  </si>
  <si>
    <t>ISKCON
A.Patra
Narayana Reddy
Navprayas</t>
  </si>
  <si>
    <t>AKSHAYA PATRA</t>
  </si>
  <si>
    <r>
      <t xml:space="preserve">Centre share
</t>
    </r>
    <r>
      <rPr>
        <sz val="11"/>
        <color indexed="10"/>
        <rFont val="Book Antiqua"/>
        <family val="1"/>
      </rPr>
      <t>(60%)</t>
    </r>
  </si>
  <si>
    <r>
      <t xml:space="preserve">State share
</t>
    </r>
    <r>
      <rPr>
        <sz val="11"/>
        <color indexed="10"/>
        <rFont val="Book Antiqua"/>
        <family val="1"/>
      </rPr>
      <t>(40%)</t>
    </r>
  </si>
  <si>
    <r>
      <t xml:space="preserve">Total
</t>
    </r>
    <r>
      <rPr>
        <sz val="11"/>
        <color indexed="10"/>
        <rFont val="Book Antiqua"/>
        <family val="1"/>
      </rPr>
      <t>(per Unit Rs.10,000)</t>
    </r>
  </si>
  <si>
    <t>All Blocks</t>
  </si>
  <si>
    <t>1.Badikosta Programme.
2.Vanam Manam &amp; Neeru Chettu Programme.
3.Amma ku Vandam i.e. A tribute to Holy feet of mother conducted.
4.SURYA RADHANA
5.Mana Uru Mana Badi</t>
  </si>
  <si>
    <t>4.Office Sabordinate</t>
  </si>
  <si>
    <t>MRC and HMs</t>
  </si>
  <si>
    <t xml:space="preserve">                                                         [Mid-Day Meal Scheme]</t>
  </si>
  <si>
    <t>ISKCON
 Akshaya patra
AS RAJU
Ekta Shakthi</t>
  </si>
  <si>
    <t>Buddhavarapu Charitable Trust</t>
  </si>
  <si>
    <t>EKTA SHAKTI</t>
  </si>
  <si>
    <t>18 kms</t>
  </si>
  <si>
    <t>20 kms</t>
  </si>
  <si>
    <t>*Total sanctioned during 2006-07  to 2016-17</t>
  </si>
  <si>
    <r>
      <t>Financial
 (</t>
    </r>
    <r>
      <rPr>
        <b/>
        <i/>
        <sz val="10"/>
        <rFont val="Book Antiqua"/>
        <family val="1"/>
      </rPr>
      <t>Rs. in lakh)</t>
    </r>
  </si>
  <si>
    <t>Financial
 ( Rs. in lakh)                                       [col. 4-col.6-col.8]</t>
  </si>
  <si>
    <t>(As on 31st March, 2019)</t>
  </si>
  <si>
    <t>Note:19523 Kitchen sheds under Phase-I are surrendered to Govt.</t>
  </si>
  <si>
    <t>CDs and Posters and Book  provided by the CSE,AP,
Amaravathi</t>
  </si>
  <si>
    <t>Dist Level 1Day
Divisional Level for 2days</t>
  </si>
  <si>
    <t>Vizianagaram
Kurnool</t>
  </si>
  <si>
    <t>West Godavari
Prakasam
Nellore</t>
  </si>
  <si>
    <t>Replacement of Devices
Procurement of Kitchen Devices</t>
  </si>
  <si>
    <t>Quality of Food not Hygiene</t>
  </si>
  <si>
    <t>Non payment of Honorarium to CCHs</t>
  </si>
  <si>
    <t>Chittoor
Visakhapatnam &amp; Anantapur</t>
  </si>
  <si>
    <t>East Godavari, Krishna, Nellore
 &amp; Chittoor</t>
  </si>
  <si>
    <r>
      <t xml:space="preserve">Unit Cost
  </t>
    </r>
    <r>
      <rPr>
        <sz val="10"/>
        <color indexed="10"/>
        <rFont val="Arial"/>
        <family val="2"/>
      </rPr>
      <t>@ 4.06 lakhs</t>
    </r>
  </si>
  <si>
    <r>
      <t xml:space="preserve">Unit Cost 
</t>
    </r>
    <r>
      <rPr>
        <sz val="10"/>
        <color indexed="10"/>
        <rFont val="Arial"/>
        <family val="2"/>
      </rPr>
      <t>@2.90 lakhs</t>
    </r>
  </si>
  <si>
    <r>
      <t xml:space="preserve">Unit Cost </t>
    </r>
    <r>
      <rPr>
        <sz val="10"/>
        <color indexed="10"/>
        <rFont val="Arial"/>
        <family val="2"/>
      </rPr>
      <t xml:space="preserve">
@3.48 lakhs</t>
    </r>
  </si>
  <si>
    <r>
      <t>Central             (</t>
    </r>
    <r>
      <rPr>
        <sz val="8"/>
        <rFont val="Arial"/>
        <family val="2"/>
      </rPr>
      <t>col6+9-12</t>
    </r>
    <r>
      <rPr>
        <sz val="10"/>
        <rFont val="Arial"/>
        <family val="2"/>
      </rPr>
      <t>)</t>
    </r>
  </si>
  <si>
    <r>
      <t>**State (</t>
    </r>
    <r>
      <rPr>
        <sz val="8"/>
        <rFont val="Arial"/>
        <family val="2"/>
      </rPr>
      <t>col.7+10-13</t>
    </r>
    <r>
      <rPr>
        <sz val="10"/>
        <rFont val="Arial"/>
        <family val="2"/>
      </rPr>
      <t xml:space="preserve">) </t>
    </r>
  </si>
  <si>
    <r>
      <t>Total (</t>
    </r>
    <r>
      <rPr>
        <sz val="8"/>
        <rFont val="Arial"/>
        <family val="2"/>
      </rPr>
      <t>col.8+11-14</t>
    </r>
    <r>
      <rPr>
        <sz val="10"/>
        <rFont val="Arial"/>
        <family val="2"/>
      </rPr>
      <t>)</t>
    </r>
  </si>
  <si>
    <t>3.  Per Unit Cooking Cost  (60:40)                         Amount in Rs.</t>
  </si>
  <si>
    <t>Existing</t>
  </si>
  <si>
    <t>Proposed</t>
  </si>
  <si>
    <t xml:space="preserve">* State cost included State share + Egg cost </t>
  </si>
  <si>
    <t>drought</t>
  </si>
  <si>
    <t>Amount in Lakhs</t>
  </si>
  <si>
    <t>Recurring</t>
  </si>
  <si>
    <t>Normal</t>
  </si>
  <si>
    <t>Drought</t>
  </si>
  <si>
    <t>Non-Recurring</t>
  </si>
  <si>
    <t>K.Devices/Replacement</t>
  </si>
  <si>
    <t>Flexi Funds</t>
  </si>
  <si>
    <t>Proposal of Budget Under MDMs  for 2019-20</t>
  </si>
  <si>
    <t xml:space="preserve"> daily Tiffen</t>
  </si>
  <si>
    <t>Daily 5 Biscuts</t>
  </si>
  <si>
    <t>*State</t>
  </si>
  <si>
    <t>The GOI has Releases Central Share Rs.29038.86 Lakhs for 16689 Kitchen Sheds Plinth area 20sqmt @ Rs.290000 Rate per Unit Cost.</t>
  </si>
  <si>
    <t>GOI has Sanctioned Central Assistance towards replacement of Kitchen Devices an amount of Rs.2396.35 Lakhs during the year 2011-12. The amount pending at State Govt.</t>
  </si>
  <si>
    <t>Nav Prayas</t>
  </si>
  <si>
    <t xml:space="preserve"> Recuring</t>
  </si>
  <si>
    <t>All Schools are Proposed to Replacement of Kitchen Devices</t>
  </si>
  <si>
    <t>SC.  Col. 
4-Col.16</t>
  </si>
  <si>
    <t>PDS rate
 (Rs per MTs)</t>
  </si>
  <si>
    <t>`</t>
  </si>
  <si>
    <t>Repairs to Kitchen Sheds</t>
  </si>
  <si>
    <t>*Total sanction during 2006-07 to 2018-19</t>
  </si>
  <si>
    <t>Engaged in 2018-19</t>
  </si>
</sst>
</file>

<file path=xl/styles.xml><?xml version="1.0" encoding="utf-8"?>
<styleSheet xmlns="http://schemas.openxmlformats.org/spreadsheetml/2006/main">
  <numFmts count="1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_(* #,##0.00_);_(* \(#,##0.00\);_(* &quot;-&quot;??_);_(@_)"/>
    <numFmt numFmtId="165" formatCode="&quot;₹&quot;\ #,##0.00"/>
    <numFmt numFmtId="166" formatCode="0.0"/>
    <numFmt numFmtId="167" formatCode="&quot;₹&quot;\ #,##0.0000"/>
    <numFmt numFmtId="168" formatCode="0.000"/>
    <numFmt numFmtId="169" formatCode="0.0000"/>
    <numFmt numFmtId="170" formatCode="0.00_);\(0.00\)"/>
  </numFmts>
  <fonts count="18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u val="single"/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u val="single"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i/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b/>
      <i/>
      <sz val="11"/>
      <color indexed="8"/>
      <name val="Calibri"/>
      <family val="2"/>
    </font>
    <font>
      <i/>
      <sz val="11"/>
      <name val="Arial"/>
      <family val="2"/>
    </font>
    <font>
      <b/>
      <i/>
      <sz val="11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10"/>
      <color indexed="8"/>
      <name val="Calibri"/>
      <family val="2"/>
    </font>
    <font>
      <i/>
      <u val="single"/>
      <sz val="11"/>
      <name val="Arial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i/>
      <sz val="10"/>
      <name val="Trebuchet MS"/>
      <family val="2"/>
    </font>
    <font>
      <sz val="36"/>
      <name val="Arial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10"/>
      <name val="Arial"/>
      <family val="2"/>
    </font>
    <font>
      <sz val="11"/>
      <name val="Book Antiqua"/>
      <family val="1"/>
    </font>
    <font>
      <b/>
      <sz val="11"/>
      <name val="Book Antiqua"/>
      <family val="1"/>
    </font>
    <font>
      <b/>
      <i/>
      <u val="single"/>
      <sz val="12"/>
      <name val="Book Antiqua"/>
      <family val="1"/>
    </font>
    <font>
      <sz val="12"/>
      <name val="Book Antiqua"/>
      <family val="1"/>
    </font>
    <font>
      <b/>
      <sz val="16"/>
      <name val="Book Antiqua"/>
      <family val="1"/>
    </font>
    <font>
      <b/>
      <u val="single"/>
      <sz val="11"/>
      <name val="Book Antiqua"/>
      <family val="1"/>
    </font>
    <font>
      <b/>
      <u val="single"/>
      <sz val="12"/>
      <name val="Book Antiqua"/>
      <family val="1"/>
    </font>
    <font>
      <b/>
      <sz val="10"/>
      <name val="Book Antiqua"/>
      <family val="1"/>
    </font>
    <font>
      <b/>
      <sz val="12"/>
      <name val="Book Antiqua"/>
      <family val="1"/>
    </font>
    <font>
      <b/>
      <i/>
      <sz val="11"/>
      <name val="Book Antiqua"/>
      <family val="1"/>
    </font>
    <font>
      <b/>
      <i/>
      <u val="single"/>
      <sz val="11"/>
      <name val="Book Antiqua"/>
      <family val="1"/>
    </font>
    <font>
      <b/>
      <i/>
      <sz val="12"/>
      <name val="Book Antiqua"/>
      <family val="1"/>
    </font>
    <font>
      <i/>
      <sz val="12"/>
      <name val="Book Antiqua"/>
      <family val="1"/>
    </font>
    <font>
      <b/>
      <sz val="14"/>
      <name val="Book Antiqua"/>
      <family val="1"/>
    </font>
    <font>
      <b/>
      <u val="single"/>
      <sz val="14"/>
      <name val="Book Antiqua"/>
      <family val="1"/>
    </font>
    <font>
      <sz val="16"/>
      <name val="Book Antiqua"/>
      <family val="1"/>
    </font>
    <font>
      <b/>
      <u val="single"/>
      <sz val="16"/>
      <name val="Book Antiqua"/>
      <family val="1"/>
    </font>
    <font>
      <i/>
      <u val="single"/>
      <sz val="12"/>
      <name val="Book Antiqua"/>
      <family val="1"/>
    </font>
    <font>
      <u val="single"/>
      <sz val="12"/>
      <name val="Book Antiqua"/>
      <family val="1"/>
    </font>
    <font>
      <b/>
      <i/>
      <u val="single"/>
      <sz val="10"/>
      <name val="Book Antiqua"/>
      <family val="1"/>
    </font>
    <font>
      <b/>
      <i/>
      <sz val="10"/>
      <name val="Book Antiqua"/>
      <family val="1"/>
    </font>
    <font>
      <sz val="10"/>
      <name val="Book Antiqua"/>
      <family val="1"/>
    </font>
    <font>
      <b/>
      <sz val="9"/>
      <name val="Book Antiqua"/>
      <family val="1"/>
    </font>
    <font>
      <sz val="9"/>
      <name val="Book Antiqua"/>
      <family val="1"/>
    </font>
    <font>
      <sz val="10.5"/>
      <name val="Arial"/>
      <family val="2"/>
    </font>
    <font>
      <b/>
      <u val="single"/>
      <sz val="13"/>
      <name val="Book Antiqua"/>
      <family val="1"/>
    </font>
    <font>
      <b/>
      <sz val="11"/>
      <color indexed="10"/>
      <name val="Book Antiqua"/>
      <family val="1"/>
    </font>
    <font>
      <b/>
      <sz val="18"/>
      <name val="Arial"/>
      <family val="2"/>
    </font>
    <font>
      <b/>
      <sz val="24"/>
      <name val="Arial"/>
      <family val="2"/>
    </font>
    <font>
      <sz val="11.5"/>
      <name val="Book Antiqua"/>
      <family val="1"/>
    </font>
    <font>
      <b/>
      <sz val="11.5"/>
      <name val="Book Antiqua"/>
      <family val="1"/>
    </font>
    <font>
      <i/>
      <sz val="11"/>
      <name val="Book Antiqua"/>
      <family val="1"/>
    </font>
    <font>
      <sz val="11.5"/>
      <name val="Arial"/>
      <family val="2"/>
    </font>
    <font>
      <b/>
      <sz val="11.5"/>
      <name val="Arial"/>
      <family val="2"/>
    </font>
    <font>
      <b/>
      <sz val="14"/>
      <color indexed="8"/>
      <name val="Book Antiqua"/>
      <family val="1"/>
    </font>
    <font>
      <b/>
      <sz val="16"/>
      <color indexed="8"/>
      <name val="Book Antiqua"/>
      <family val="1"/>
    </font>
    <font>
      <b/>
      <sz val="11"/>
      <color indexed="8"/>
      <name val="Book Antiqua"/>
      <family val="1"/>
    </font>
    <font>
      <b/>
      <i/>
      <sz val="11"/>
      <color indexed="8"/>
      <name val="Book Antiqua"/>
      <family val="1"/>
    </font>
    <font>
      <b/>
      <i/>
      <sz val="10"/>
      <color indexed="8"/>
      <name val="Book Antiqua"/>
      <family val="1"/>
    </font>
    <font>
      <b/>
      <sz val="8"/>
      <color indexed="8"/>
      <name val="Book Antiqua"/>
      <family val="1"/>
    </font>
    <font>
      <sz val="11"/>
      <color indexed="8"/>
      <name val="Book Antiqua"/>
      <family val="1"/>
    </font>
    <font>
      <b/>
      <sz val="9"/>
      <name val="Arial"/>
      <family val="2"/>
    </font>
    <font>
      <sz val="9"/>
      <name val="Arial"/>
      <family val="2"/>
    </font>
    <font>
      <b/>
      <i/>
      <u val="single"/>
      <sz val="10"/>
      <name val="Trebuchet MS"/>
      <family val="2"/>
    </font>
    <font>
      <b/>
      <sz val="9"/>
      <name val="Tahoma"/>
      <family val="2"/>
    </font>
    <font>
      <b/>
      <sz val="10"/>
      <color indexed="10"/>
      <name val="Arial"/>
      <family val="2"/>
    </font>
    <font>
      <b/>
      <u val="single"/>
      <sz val="10"/>
      <name val="Book Antiqua"/>
      <family val="1"/>
    </font>
    <font>
      <sz val="8"/>
      <name val="Book Antiqua"/>
      <family val="1"/>
    </font>
    <font>
      <sz val="10"/>
      <color indexed="8"/>
      <name val="Arial"/>
      <family val="2"/>
    </font>
    <font>
      <b/>
      <u val="single"/>
      <sz val="10"/>
      <color indexed="53"/>
      <name val="Arial"/>
      <family val="2"/>
    </font>
    <font>
      <b/>
      <sz val="22"/>
      <name val="Arial"/>
      <family val="2"/>
    </font>
    <font>
      <sz val="9"/>
      <color indexed="8"/>
      <name val="Book Antiqua"/>
      <family val="1"/>
    </font>
    <font>
      <b/>
      <sz val="14"/>
      <name val="Trebuchet MS"/>
      <family val="2"/>
    </font>
    <font>
      <b/>
      <sz val="10"/>
      <name val="Bell MT"/>
      <family val="1"/>
    </font>
    <font>
      <sz val="10"/>
      <name val="Bell MT"/>
      <family val="1"/>
    </font>
    <font>
      <b/>
      <sz val="10"/>
      <name val="Bradley Hand ITC"/>
      <family val="4"/>
    </font>
    <font>
      <sz val="10"/>
      <name val="Bradley Hand ITC"/>
      <family val="4"/>
    </font>
    <font>
      <sz val="36"/>
      <name val="Bradley Hand ITC"/>
      <family val="4"/>
    </font>
    <font>
      <b/>
      <u val="single"/>
      <sz val="9"/>
      <name val="Arial"/>
      <family val="2"/>
    </font>
    <font>
      <sz val="20"/>
      <color indexed="8"/>
      <name val="Book Antiqua"/>
      <family val="1"/>
    </font>
    <font>
      <i/>
      <sz val="10"/>
      <color indexed="8"/>
      <name val="Arial"/>
      <family val="2"/>
    </font>
    <font>
      <i/>
      <sz val="11"/>
      <color indexed="8"/>
      <name val="Arial"/>
      <family val="2"/>
    </font>
    <font>
      <i/>
      <sz val="11"/>
      <color indexed="8"/>
      <name val="Calibri"/>
      <family val="2"/>
    </font>
    <font>
      <sz val="10"/>
      <color indexed="8"/>
      <name val="Book Antiqua"/>
      <family val="1"/>
    </font>
    <font>
      <b/>
      <sz val="12"/>
      <color indexed="8"/>
      <name val="Book Antiqua"/>
      <family val="1"/>
    </font>
    <font>
      <b/>
      <sz val="10"/>
      <color indexed="8"/>
      <name val="Book Antiqua"/>
      <family val="1"/>
    </font>
    <font>
      <b/>
      <sz val="7"/>
      <color indexed="8"/>
      <name val="Book Antiqua"/>
      <family val="1"/>
    </font>
    <font>
      <sz val="10"/>
      <color indexed="8"/>
      <name val="Calibri"/>
      <family val="2"/>
    </font>
    <font>
      <u val="single"/>
      <sz val="6.3"/>
      <color indexed="12"/>
      <name val="Arial"/>
      <family val="2"/>
    </font>
    <font>
      <sz val="6.3"/>
      <color indexed="12"/>
      <name val="Arial"/>
      <family val="2"/>
    </font>
    <font>
      <sz val="9"/>
      <color indexed="8"/>
      <name val="Calibri"/>
      <family val="2"/>
    </font>
    <font>
      <sz val="8"/>
      <name val="Trebuchet MS"/>
      <family val="2"/>
    </font>
    <font>
      <sz val="22"/>
      <color indexed="8"/>
      <name val="Book Antiqua"/>
      <family val="1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11"/>
      <color indexed="10"/>
      <name val="Book Antiqua"/>
      <family val="1"/>
    </font>
    <font>
      <sz val="18"/>
      <color indexed="8"/>
      <name val="Book Antiqua"/>
      <family val="1"/>
    </font>
    <font>
      <sz val="12"/>
      <color indexed="8"/>
      <name val="Book Antiqua"/>
      <family val="1"/>
    </font>
    <font>
      <b/>
      <sz val="9"/>
      <color indexed="8"/>
      <name val="Book Antiqua"/>
      <family val="1"/>
    </font>
    <font>
      <b/>
      <sz val="10.5"/>
      <name val="Arial"/>
      <family val="2"/>
    </font>
    <font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54"/>
      <color indexed="30"/>
      <name val="Baskerville Old Face"/>
      <family val="0"/>
    </font>
    <font>
      <sz val="44"/>
      <color indexed="30"/>
      <name val="Baskerville Old Face"/>
      <family val="0"/>
    </font>
    <font>
      <sz val="54"/>
      <color indexed="8"/>
      <name val="Baskerville Old Fa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6.3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Arial"/>
      <family val="2"/>
    </font>
    <font>
      <b/>
      <i/>
      <sz val="11"/>
      <color theme="1"/>
      <name val="Calibri"/>
      <family val="2"/>
    </font>
    <font>
      <b/>
      <sz val="16"/>
      <color theme="1"/>
      <name val="Book Antiqua"/>
      <family val="1"/>
    </font>
    <font>
      <b/>
      <i/>
      <sz val="11"/>
      <color theme="1"/>
      <name val="Book Antiqua"/>
      <family val="1"/>
    </font>
    <font>
      <b/>
      <i/>
      <sz val="10"/>
      <color theme="1"/>
      <name val="Book Antiqua"/>
      <family val="1"/>
    </font>
    <font>
      <sz val="11"/>
      <color theme="1"/>
      <name val="Book Antiqua"/>
      <family val="1"/>
    </font>
    <font>
      <b/>
      <sz val="10"/>
      <color theme="1"/>
      <name val="Arial"/>
      <family val="2"/>
    </font>
    <font>
      <b/>
      <sz val="11"/>
      <color theme="1"/>
      <name val="Book Antiqua"/>
      <family val="1"/>
    </font>
    <font>
      <sz val="9"/>
      <color theme="1"/>
      <name val="Book Antiqua"/>
      <family val="1"/>
    </font>
    <font>
      <b/>
      <sz val="9"/>
      <color theme="1"/>
      <name val="Calibri"/>
      <family val="2"/>
    </font>
    <font>
      <b/>
      <sz val="14"/>
      <color theme="1"/>
      <name val="Book Antiqua"/>
      <family val="1"/>
    </font>
    <font>
      <b/>
      <sz val="12"/>
      <color theme="1"/>
      <name val="Book Antiqua"/>
      <family val="1"/>
    </font>
    <font>
      <sz val="10"/>
      <color theme="1"/>
      <name val="Book Antiqua"/>
      <family val="1"/>
    </font>
    <font>
      <sz val="10"/>
      <color theme="1"/>
      <name val="Calibri"/>
      <family val="2"/>
    </font>
    <font>
      <sz val="6.3"/>
      <color theme="10"/>
      <name val="Arial"/>
      <family val="2"/>
    </font>
    <font>
      <b/>
      <sz val="10"/>
      <color theme="1"/>
      <name val="Book Antiqua"/>
      <family val="1"/>
    </font>
    <font>
      <sz val="9"/>
      <color theme="1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Book Antiqua"/>
      <family val="1"/>
    </font>
    <font>
      <sz val="10"/>
      <color theme="1"/>
      <name val="Arial"/>
      <family val="2"/>
    </font>
    <font>
      <sz val="12"/>
      <color theme="1"/>
      <name val="Book Antiqua"/>
      <family val="1"/>
    </font>
    <font>
      <b/>
      <sz val="8"/>
      <color theme="1"/>
      <name val="Book Antiqua"/>
      <family val="1"/>
    </font>
    <font>
      <b/>
      <sz val="16"/>
      <color theme="1"/>
      <name val="Calibri"/>
      <family val="2"/>
    </font>
    <font>
      <sz val="22"/>
      <color theme="1"/>
      <name val="Book Antiqua"/>
      <family val="1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double"/>
      <top style="thin"/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8" fillId="2" borderId="0" applyNumberFormat="0" applyBorder="0" applyAlignment="0" applyProtection="0"/>
    <xf numFmtId="0" fontId="138" fillId="3" borderId="0" applyNumberFormat="0" applyBorder="0" applyAlignment="0" applyProtection="0"/>
    <xf numFmtId="0" fontId="138" fillId="4" borderId="0" applyNumberFormat="0" applyBorder="0" applyAlignment="0" applyProtection="0"/>
    <xf numFmtId="0" fontId="138" fillId="5" borderId="0" applyNumberFormat="0" applyBorder="0" applyAlignment="0" applyProtection="0"/>
    <xf numFmtId="0" fontId="138" fillId="6" borderId="0" applyNumberFormat="0" applyBorder="0" applyAlignment="0" applyProtection="0"/>
    <xf numFmtId="0" fontId="138" fillId="7" borderId="0" applyNumberFormat="0" applyBorder="0" applyAlignment="0" applyProtection="0"/>
    <xf numFmtId="0" fontId="138" fillId="8" borderId="0" applyNumberFormat="0" applyBorder="0" applyAlignment="0" applyProtection="0"/>
    <xf numFmtId="0" fontId="138" fillId="9" borderId="0" applyNumberFormat="0" applyBorder="0" applyAlignment="0" applyProtection="0"/>
    <xf numFmtId="0" fontId="138" fillId="10" borderId="0" applyNumberFormat="0" applyBorder="0" applyAlignment="0" applyProtection="0"/>
    <xf numFmtId="0" fontId="138" fillId="11" borderId="0" applyNumberFormat="0" applyBorder="0" applyAlignment="0" applyProtection="0"/>
    <xf numFmtId="0" fontId="138" fillId="12" borderId="0" applyNumberFormat="0" applyBorder="0" applyAlignment="0" applyProtection="0"/>
    <xf numFmtId="0" fontId="138" fillId="13" borderId="0" applyNumberFormat="0" applyBorder="0" applyAlignment="0" applyProtection="0"/>
    <xf numFmtId="0" fontId="139" fillId="14" borderId="0" applyNumberFormat="0" applyBorder="0" applyAlignment="0" applyProtection="0"/>
    <xf numFmtId="0" fontId="139" fillId="15" borderId="0" applyNumberFormat="0" applyBorder="0" applyAlignment="0" applyProtection="0"/>
    <xf numFmtId="0" fontId="139" fillId="16" borderId="0" applyNumberFormat="0" applyBorder="0" applyAlignment="0" applyProtection="0"/>
    <xf numFmtId="0" fontId="139" fillId="17" borderId="0" applyNumberFormat="0" applyBorder="0" applyAlignment="0" applyProtection="0"/>
    <xf numFmtId="0" fontId="139" fillId="18" borderId="0" applyNumberFormat="0" applyBorder="0" applyAlignment="0" applyProtection="0"/>
    <xf numFmtId="0" fontId="139" fillId="19" borderId="0" applyNumberFormat="0" applyBorder="0" applyAlignment="0" applyProtection="0"/>
    <xf numFmtId="0" fontId="139" fillId="20" borderId="0" applyNumberFormat="0" applyBorder="0" applyAlignment="0" applyProtection="0"/>
    <xf numFmtId="0" fontId="139" fillId="21" borderId="0" applyNumberFormat="0" applyBorder="0" applyAlignment="0" applyProtection="0"/>
    <xf numFmtId="0" fontId="139" fillId="22" borderId="0" applyNumberFormat="0" applyBorder="0" applyAlignment="0" applyProtection="0"/>
    <xf numFmtId="0" fontId="139" fillId="23" borderId="0" applyNumberFormat="0" applyBorder="0" applyAlignment="0" applyProtection="0"/>
    <xf numFmtId="0" fontId="139" fillId="24" borderId="0" applyNumberFormat="0" applyBorder="0" applyAlignment="0" applyProtection="0"/>
    <xf numFmtId="0" fontId="139" fillId="25" borderId="0" applyNumberFormat="0" applyBorder="0" applyAlignment="0" applyProtection="0"/>
    <xf numFmtId="0" fontId="140" fillId="26" borderId="0" applyNumberFormat="0" applyBorder="0" applyAlignment="0" applyProtection="0"/>
    <xf numFmtId="0" fontId="141" fillId="27" borderId="1" applyNumberFormat="0" applyAlignment="0" applyProtection="0"/>
    <xf numFmtId="0" fontId="1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3" fillId="0" borderId="0" applyNumberFormat="0" applyFill="0" applyBorder="0" applyAlignment="0" applyProtection="0"/>
    <xf numFmtId="0" fontId="144" fillId="29" borderId="0" applyNumberFormat="0" applyBorder="0" applyAlignment="0" applyProtection="0"/>
    <xf numFmtId="0" fontId="145" fillId="0" borderId="3" applyNumberFormat="0" applyFill="0" applyAlignment="0" applyProtection="0"/>
    <xf numFmtId="0" fontId="146" fillId="0" borderId="4" applyNumberFormat="0" applyFill="0" applyAlignment="0" applyProtection="0"/>
    <xf numFmtId="0" fontId="147" fillId="0" borderId="5" applyNumberFormat="0" applyFill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9" fillId="30" borderId="1" applyNumberFormat="0" applyAlignment="0" applyProtection="0"/>
    <xf numFmtId="0" fontId="150" fillId="0" borderId="6" applyNumberFormat="0" applyFill="0" applyAlignment="0" applyProtection="0"/>
    <xf numFmtId="0" fontId="151" fillId="31" borderId="0" applyNumberFormat="0" applyBorder="0" applyAlignment="0" applyProtection="0"/>
    <xf numFmtId="0" fontId="138" fillId="0" borderId="0">
      <alignment/>
      <protection/>
    </xf>
    <xf numFmtId="0" fontId="138" fillId="0" borderId="0">
      <alignment/>
      <protection/>
    </xf>
    <xf numFmtId="0" fontId="138" fillId="0" borderId="0">
      <alignment/>
      <protection/>
    </xf>
    <xf numFmtId="0" fontId="138" fillId="0" borderId="0">
      <alignment/>
      <protection/>
    </xf>
    <xf numFmtId="0" fontId="138" fillId="0" borderId="0">
      <alignment/>
      <protection/>
    </xf>
    <xf numFmtId="0" fontId="138" fillId="0" borderId="0">
      <alignment/>
      <protection/>
    </xf>
    <xf numFmtId="0" fontId="138" fillId="0" borderId="0">
      <alignment/>
      <protection/>
    </xf>
    <xf numFmtId="0" fontId="138" fillId="0" borderId="0">
      <alignment/>
      <protection/>
    </xf>
    <xf numFmtId="0" fontId="138" fillId="0" borderId="0">
      <alignment/>
      <protection/>
    </xf>
    <xf numFmtId="0" fontId="138" fillId="0" borderId="0">
      <alignment/>
      <protection/>
    </xf>
    <xf numFmtId="0" fontId="138" fillId="0" borderId="0">
      <alignment/>
      <protection/>
    </xf>
    <xf numFmtId="0" fontId="138" fillId="0" borderId="0">
      <alignment/>
      <protection/>
    </xf>
    <xf numFmtId="0" fontId="138" fillId="0" borderId="0">
      <alignment/>
      <protection/>
    </xf>
    <xf numFmtId="0" fontId="138" fillId="0" borderId="0">
      <alignment/>
      <protection/>
    </xf>
    <xf numFmtId="0" fontId="138" fillId="0" borderId="0">
      <alignment/>
      <protection/>
    </xf>
    <xf numFmtId="0" fontId="138" fillId="0" borderId="0">
      <alignment/>
      <protection/>
    </xf>
    <xf numFmtId="0" fontId="138" fillId="0" borderId="0">
      <alignment/>
      <protection/>
    </xf>
    <xf numFmtId="0" fontId="138" fillId="0" borderId="0">
      <alignment/>
      <protection/>
    </xf>
    <xf numFmtId="0" fontId="138" fillId="0" borderId="0">
      <alignment/>
      <protection/>
    </xf>
    <xf numFmtId="0" fontId="0" fillId="0" borderId="0">
      <alignment/>
      <protection/>
    </xf>
    <xf numFmtId="0" fontId="138" fillId="0" borderId="0">
      <alignment/>
      <protection/>
    </xf>
    <xf numFmtId="0" fontId="138" fillId="0" borderId="0">
      <alignment/>
      <protection/>
    </xf>
    <xf numFmtId="0" fontId="138" fillId="0" borderId="0">
      <alignment/>
      <protection/>
    </xf>
    <xf numFmtId="0" fontId="138" fillId="0" borderId="0">
      <alignment/>
      <protection/>
    </xf>
    <xf numFmtId="0" fontId="138" fillId="0" borderId="0">
      <alignment/>
      <protection/>
    </xf>
    <xf numFmtId="0" fontId="138" fillId="0" borderId="0">
      <alignment/>
      <protection/>
    </xf>
    <xf numFmtId="0" fontId="138" fillId="0" borderId="0">
      <alignment/>
      <protection/>
    </xf>
    <xf numFmtId="0" fontId="138" fillId="0" borderId="0">
      <alignment/>
      <protection/>
    </xf>
    <xf numFmtId="0" fontId="138" fillId="0" borderId="0">
      <alignment/>
      <protection/>
    </xf>
    <xf numFmtId="0" fontId="138" fillId="0" borderId="0">
      <alignment/>
      <protection/>
    </xf>
    <xf numFmtId="0" fontId="13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8" fillId="0" borderId="0">
      <alignment/>
      <protection/>
    </xf>
    <xf numFmtId="0" fontId="138" fillId="0" borderId="0">
      <alignment/>
      <protection/>
    </xf>
    <xf numFmtId="0" fontId="138" fillId="0" borderId="0">
      <alignment/>
      <protection/>
    </xf>
    <xf numFmtId="0" fontId="138" fillId="0" borderId="0">
      <alignment/>
      <protection/>
    </xf>
    <xf numFmtId="0" fontId="0" fillId="32" borderId="7" applyNumberFormat="0" applyFont="0" applyAlignment="0" applyProtection="0"/>
    <xf numFmtId="0" fontId="152" fillId="27" borderId="8" applyNumberFormat="0" applyAlignment="0" applyProtection="0"/>
    <xf numFmtId="9" fontId="0" fillId="0" borderId="0" applyFont="0" applyFill="0" applyBorder="0" applyAlignment="0" applyProtection="0"/>
    <xf numFmtId="0" fontId="153" fillId="0" borderId="0" applyNumberFormat="0" applyFill="0" applyBorder="0" applyAlignment="0" applyProtection="0"/>
    <xf numFmtId="0" fontId="154" fillId="0" borderId="9" applyNumberFormat="0" applyFill="0" applyAlignment="0" applyProtection="0"/>
    <xf numFmtId="0" fontId="155" fillId="0" borderId="0" applyNumberFormat="0" applyFill="0" applyBorder="0" applyAlignment="0" applyProtection="0"/>
  </cellStyleXfs>
  <cellXfs count="19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38" fillId="0" borderId="0" xfId="57">
      <alignment/>
      <protection/>
    </xf>
    <xf numFmtId="0" fontId="138" fillId="0" borderId="0" xfId="57" applyAlignment="1">
      <alignment horizontal="left"/>
      <protection/>
    </xf>
    <xf numFmtId="0" fontId="20" fillId="0" borderId="0" xfId="57" applyFont="1" applyAlignment="1">
      <alignment horizontal="left"/>
      <protection/>
    </xf>
    <xf numFmtId="0" fontId="0" fillId="0" borderId="0" xfId="90">
      <alignment/>
      <protection/>
    </xf>
    <xf numFmtId="0" fontId="4" fillId="0" borderId="0" xfId="90" applyFont="1">
      <alignment/>
      <protection/>
    </xf>
    <xf numFmtId="0" fontId="2" fillId="0" borderId="11" xfId="90" applyFont="1" applyBorder="1" applyAlignment="1">
      <alignment horizontal="center" vertical="top" wrapText="1"/>
      <protection/>
    </xf>
    <xf numFmtId="0" fontId="2" fillId="0" borderId="0" xfId="90" applyFont="1">
      <alignment/>
      <protection/>
    </xf>
    <xf numFmtId="0" fontId="16" fillId="0" borderId="12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8" fillId="0" borderId="0" xfId="57" applyFont="1" applyBorder="1">
      <alignment/>
      <protection/>
    </xf>
    <xf numFmtId="0" fontId="1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90" applyFont="1" applyAlignment="1">
      <alignment/>
      <protection/>
    </xf>
    <xf numFmtId="0" fontId="0" fillId="0" borderId="10" xfId="0" applyFont="1" applyBorder="1" applyAlignment="1">
      <alignment horizontal="center" vertical="center"/>
    </xf>
    <xf numFmtId="0" fontId="0" fillId="0" borderId="10" xfId="90" applyFont="1" applyBorder="1" applyAlignment="1">
      <alignment horizontal="center" vertical="top" wrapText="1"/>
      <protection/>
    </xf>
    <xf numFmtId="0" fontId="0" fillId="0" borderId="0" xfId="90" applyFont="1">
      <alignment/>
      <protection/>
    </xf>
    <xf numFmtId="0" fontId="0" fillId="0" borderId="0" xfId="91">
      <alignment/>
      <protection/>
    </xf>
    <xf numFmtId="0" fontId="0" fillId="0" borderId="0" xfId="93">
      <alignment/>
      <protection/>
    </xf>
    <xf numFmtId="0" fontId="3" fillId="0" borderId="0" xfId="93" applyFont="1" applyAlignment="1">
      <alignment horizontal="right"/>
      <protection/>
    </xf>
    <xf numFmtId="0" fontId="4" fillId="0" borderId="0" xfId="93" applyFont="1" applyAlignment="1">
      <alignment horizontal="right"/>
      <protection/>
    </xf>
    <xf numFmtId="0" fontId="2" fillId="0" borderId="10" xfId="93" applyFont="1" applyBorder="1" applyAlignment="1">
      <alignment horizontal="center" vertical="center"/>
      <protection/>
    </xf>
    <xf numFmtId="0" fontId="30" fillId="0" borderId="0" xfId="0" applyFont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Border="1" applyAlignment="1">
      <alignment/>
    </xf>
    <xf numFmtId="0" fontId="33" fillId="0" borderId="10" xfId="0" applyFont="1" applyBorder="1" applyAlignment="1" quotePrefix="1">
      <alignment horizontal="center" vertical="top" wrapText="1"/>
    </xf>
    <xf numFmtId="0" fontId="33" fillId="0" borderId="10" xfId="0" applyFont="1" applyBorder="1" applyAlignment="1">
      <alignment horizontal="center" vertical="top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156" fillId="0" borderId="0" xfId="0" applyFont="1" applyAlignment="1">
      <alignment horizontal="center"/>
    </xf>
    <xf numFmtId="0" fontId="157" fillId="0" borderId="10" xfId="0" applyFont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1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0" borderId="0" xfId="90" applyFont="1" applyAlignment="1">
      <alignment/>
      <protection/>
    </xf>
    <xf numFmtId="0" fontId="9" fillId="0" borderId="10" xfId="0" applyFont="1" applyBorder="1" applyAlignment="1">
      <alignment horizontal="center"/>
    </xf>
    <xf numFmtId="0" fontId="31" fillId="34" borderId="0" xfId="0" applyFont="1" applyFill="1" applyAlignment="1">
      <alignment/>
    </xf>
    <xf numFmtId="0" fontId="0" fillId="34" borderId="0" xfId="0" applyFill="1" applyAlignment="1">
      <alignment/>
    </xf>
    <xf numFmtId="0" fontId="9" fillId="34" borderId="0" xfId="0" applyFont="1" applyFill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3" fillId="34" borderId="10" xfId="0" applyFont="1" applyFill="1" applyBorder="1" applyAlignment="1" quotePrefix="1">
      <alignment horizontal="center" vertical="top" wrapText="1"/>
    </xf>
    <xf numFmtId="0" fontId="2" fillId="0" borderId="10" xfId="90" applyFont="1" applyBorder="1" applyAlignment="1">
      <alignment horizontal="center" vertical="top" wrapText="1"/>
      <protection/>
    </xf>
    <xf numFmtId="0" fontId="13" fillId="0" borderId="0" xfId="90" applyFont="1" applyAlignment="1">
      <alignment horizontal="left"/>
      <protection/>
    </xf>
    <xf numFmtId="0" fontId="2" fillId="0" borderId="0" xfId="90" applyFont="1" applyAlignment="1">
      <alignment horizontal="center"/>
      <protection/>
    </xf>
    <xf numFmtId="0" fontId="2" fillId="0" borderId="0" xfId="90" applyFont="1" applyAlignment="1">
      <alignment horizontal="left"/>
      <protection/>
    </xf>
    <xf numFmtId="0" fontId="0" fillId="0" borderId="0" xfId="0" applyFont="1" applyAlignment="1">
      <alignment/>
    </xf>
    <xf numFmtId="0" fontId="14" fillId="0" borderId="10" xfId="93" applyFont="1" applyBorder="1" applyAlignment="1">
      <alignment horizontal="center" vertical="top" wrapText="1"/>
      <protection/>
    </xf>
    <xf numFmtId="0" fontId="14" fillId="0" borderId="10" xfId="93" applyFont="1" applyBorder="1" applyAlignment="1">
      <alignment horizontal="center" vertical="center" wrapText="1"/>
      <protection/>
    </xf>
    <xf numFmtId="0" fontId="5" fillId="0" borderId="0" xfId="90" applyFont="1" applyAlignment="1">
      <alignment horizontal="center"/>
      <protection/>
    </xf>
    <xf numFmtId="0" fontId="6" fillId="0" borderId="0" xfId="90" applyFont="1" applyAlignment="1">
      <alignment horizontal="center"/>
      <protection/>
    </xf>
    <xf numFmtId="0" fontId="11" fillId="0" borderId="0" xfId="90" applyFont="1" applyAlignment="1">
      <alignment horizontal="center"/>
      <protection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90" applyFont="1" applyBorder="1" applyAlignment="1">
      <alignment horizontal="center" vertical="top" wrapText="1"/>
      <protection/>
    </xf>
    <xf numFmtId="0" fontId="2" fillId="0" borderId="10" xfId="0" applyFont="1" applyBorder="1" applyAlignment="1">
      <alignment horizontal="center" vertical="center" wrapText="1"/>
    </xf>
    <xf numFmtId="0" fontId="0" fillId="0" borderId="0" xfId="90" applyFont="1">
      <alignment/>
      <protection/>
    </xf>
    <xf numFmtId="0" fontId="47" fillId="0" borderId="0" xfId="0" applyFont="1" applyAlignment="1">
      <alignment/>
    </xf>
    <xf numFmtId="0" fontId="42" fillId="0" borderId="0" xfId="0" applyFont="1" applyAlignment="1">
      <alignment/>
    </xf>
    <xf numFmtId="0" fontId="47" fillId="0" borderId="0" xfId="0" applyFont="1" applyAlignment="1">
      <alignment horizontal="center"/>
    </xf>
    <xf numFmtId="0" fontId="42" fillId="0" borderId="0" xfId="0" applyFont="1" applyAlignment="1">
      <alignment horizontal="center" vertical="top" wrapText="1"/>
    </xf>
    <xf numFmtId="0" fontId="42" fillId="0" borderId="0" xfId="0" applyFont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top" wrapText="1"/>
    </xf>
    <xf numFmtId="0" fontId="51" fillId="0" borderId="0" xfId="0" applyFont="1" applyAlignment="1">
      <alignment vertical="top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vertical="top" wrapText="1"/>
    </xf>
    <xf numFmtId="0" fontId="42" fillId="0" borderId="0" xfId="0" applyFont="1" applyAlignment="1">
      <alignment vertical="top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vertical="top" wrapText="1"/>
    </xf>
    <xf numFmtId="0" fontId="47" fillId="0" borderId="0" xfId="0" applyFont="1" applyAlignment="1">
      <alignment vertical="top" wrapText="1"/>
    </xf>
    <xf numFmtId="0" fontId="42" fillId="0" borderId="0" xfId="0" applyFont="1" applyBorder="1" applyAlignment="1">
      <alignment vertical="top" wrapText="1"/>
    </xf>
    <xf numFmtId="0" fontId="47" fillId="0" borderId="0" xfId="0" applyFont="1" applyFill="1" applyBorder="1" applyAlignment="1">
      <alignment vertical="top" wrapText="1"/>
    </xf>
    <xf numFmtId="0" fontId="42" fillId="0" borderId="0" xfId="0" applyFont="1" applyBorder="1" applyAlignment="1">
      <alignment horizontal="center" vertical="top" wrapText="1"/>
    </xf>
    <xf numFmtId="0" fontId="47" fillId="0" borderId="0" xfId="0" applyFont="1" applyAlignment="1">
      <alignment/>
    </xf>
    <xf numFmtId="0" fontId="55" fillId="0" borderId="0" xfId="0" applyFont="1" applyAlignment="1">
      <alignment horizontal="center" vertical="top" wrapText="1"/>
    </xf>
    <xf numFmtId="0" fontId="39" fillId="0" borderId="0" xfId="76" applyFont="1" applyBorder="1" applyAlignment="1">
      <alignment horizontal="center" vertical="center" wrapText="1"/>
      <protection/>
    </xf>
    <xf numFmtId="0" fontId="40" fillId="0" borderId="0" xfId="76" applyFont="1" applyBorder="1" applyAlignment="1">
      <alignment horizontal="right" vertical="center" wrapText="1"/>
      <protection/>
    </xf>
    <xf numFmtId="0" fontId="40" fillId="0" borderId="0" xfId="76" applyFont="1" applyAlignment="1">
      <alignment horizontal="right" vertical="center" wrapText="1"/>
      <protection/>
    </xf>
    <xf numFmtId="0" fontId="39" fillId="0" borderId="0" xfId="76" applyFont="1" applyAlignment="1">
      <alignment vertical="center"/>
      <protection/>
    </xf>
    <xf numFmtId="0" fontId="40" fillId="0" borderId="0" xfId="76" applyFont="1" applyBorder="1" applyAlignment="1">
      <alignment horizontal="left" vertical="center" wrapText="1"/>
      <protection/>
    </xf>
    <xf numFmtId="0" fontId="42" fillId="0" borderId="10" xfId="0" applyFont="1" applyBorder="1" applyAlignment="1">
      <alignment horizontal="center" vertical="top" wrapText="1"/>
    </xf>
    <xf numFmtId="0" fontId="47" fillId="0" borderId="0" xfId="0" applyFont="1" applyBorder="1" applyAlignment="1">
      <alignment/>
    </xf>
    <xf numFmtId="0" fontId="42" fillId="0" borderId="0" xfId="0" applyFont="1" applyAlignment="1">
      <alignment horizontal="center"/>
    </xf>
    <xf numFmtId="0" fontId="56" fillId="0" borderId="0" xfId="0" applyFont="1" applyAlignment="1">
      <alignment horizontal="right"/>
    </xf>
    <xf numFmtId="0" fontId="57" fillId="0" borderId="0" xfId="0" applyFont="1" applyAlignment="1">
      <alignment horizontal="center" vertical="top" wrapText="1"/>
    </xf>
    <xf numFmtId="0" fontId="42" fillId="0" borderId="12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vertical="center" wrapTex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7" fillId="0" borderId="10" xfId="0" applyFont="1" applyFill="1" applyBorder="1" applyAlignment="1">
      <alignment vertical="center" wrapText="1"/>
    </xf>
    <xf numFmtId="0" fontId="47" fillId="0" borderId="0" xfId="0" applyFont="1" applyAlignment="1">
      <alignment vertical="center" wrapText="1"/>
    </xf>
    <xf numFmtId="0" fontId="40" fillId="0" borderId="0" xfId="90" applyFont="1" applyAlignment="1">
      <alignment vertical="center" wrapText="1"/>
      <protection/>
    </xf>
    <xf numFmtId="0" fontId="39" fillId="0" borderId="0" xfId="90" applyFont="1" applyAlignment="1">
      <alignment vertical="center" wrapText="1"/>
      <protection/>
    </xf>
    <xf numFmtId="0" fontId="40" fillId="0" borderId="0" xfId="90" applyFont="1" applyBorder="1" applyAlignment="1">
      <alignment horizontal="left" vertical="center" wrapText="1"/>
      <protection/>
    </xf>
    <xf numFmtId="0" fontId="40" fillId="0" borderId="10" xfId="90" applyFont="1" applyBorder="1" applyAlignment="1">
      <alignment vertical="center" wrapText="1"/>
      <protection/>
    </xf>
    <xf numFmtId="0" fontId="40" fillId="0" borderId="10" xfId="90" applyFont="1" applyBorder="1" applyAlignment="1">
      <alignment horizontal="center" vertical="center" wrapText="1"/>
      <protection/>
    </xf>
    <xf numFmtId="2" fontId="40" fillId="0" borderId="0" xfId="90" applyNumberFormat="1" applyFont="1" applyBorder="1" applyAlignment="1">
      <alignment horizontal="center" vertical="center" wrapText="1"/>
      <protection/>
    </xf>
    <xf numFmtId="0" fontId="40" fillId="0" borderId="0" xfId="90" applyFont="1" applyBorder="1" applyAlignment="1">
      <alignment horizontal="center" vertical="center" wrapText="1"/>
      <protection/>
    </xf>
    <xf numFmtId="0" fontId="40" fillId="0" borderId="0" xfId="90" applyFont="1" applyBorder="1" applyAlignment="1">
      <alignment vertical="center" wrapText="1"/>
      <protection/>
    </xf>
    <xf numFmtId="49" fontId="40" fillId="0" borderId="0" xfId="90" applyNumberFormat="1" applyFont="1" applyBorder="1" applyAlignment="1">
      <alignment horizontal="left" vertical="center" wrapText="1"/>
      <protection/>
    </xf>
    <xf numFmtId="2" fontId="40" fillId="0" borderId="0" xfId="90" applyNumberFormat="1" applyFont="1" applyAlignment="1">
      <alignment vertical="center" wrapText="1"/>
      <protection/>
    </xf>
    <xf numFmtId="0" fontId="48" fillId="0" borderId="0" xfId="90" applyFont="1" applyAlignment="1">
      <alignment vertical="center" wrapText="1"/>
      <protection/>
    </xf>
    <xf numFmtId="0" fontId="48" fillId="0" borderId="10" xfId="90" applyFont="1" applyBorder="1" applyAlignment="1" quotePrefix="1">
      <alignment horizontal="center" vertical="center" wrapText="1"/>
      <protection/>
    </xf>
    <xf numFmtId="0" fontId="40" fillId="34" borderId="0" xfId="90" applyFont="1" applyFill="1" applyAlignment="1">
      <alignment vertical="center" wrapText="1"/>
      <protection/>
    </xf>
    <xf numFmtId="0" fontId="61" fillId="34" borderId="0" xfId="90" applyFont="1" applyFill="1" applyAlignment="1">
      <alignment vertical="center" wrapText="1"/>
      <protection/>
    </xf>
    <xf numFmtId="0" fontId="39" fillId="0" borderId="10" xfId="90" applyFont="1" applyBorder="1" applyAlignment="1">
      <alignment horizontal="center" vertical="center" wrapText="1"/>
      <protection/>
    </xf>
    <xf numFmtId="0" fontId="0" fillId="34" borderId="0" xfId="76" applyFill="1">
      <alignment/>
      <protection/>
    </xf>
    <xf numFmtId="0" fontId="2" fillId="34" borderId="0" xfId="76" applyFont="1" applyFill="1" applyAlignment="1">
      <alignment horizontal="center"/>
      <protection/>
    </xf>
    <xf numFmtId="0" fontId="6" fillId="34" borderId="0" xfId="76" applyFont="1" applyFill="1">
      <alignment/>
      <protection/>
    </xf>
    <xf numFmtId="0" fontId="5" fillId="34" borderId="0" xfId="76" applyFont="1" applyFill="1" applyAlignment="1">
      <alignment horizontal="center"/>
      <protection/>
    </xf>
    <xf numFmtId="0" fontId="2" fillId="34" borderId="0" xfId="76" applyFont="1" applyFill="1" applyAlignment="1">
      <alignment horizontal="left"/>
      <protection/>
    </xf>
    <xf numFmtId="0" fontId="0" fillId="34" borderId="0" xfId="76" applyFont="1" applyFill="1">
      <alignment/>
      <protection/>
    </xf>
    <xf numFmtId="0" fontId="2" fillId="34" borderId="0" xfId="76" applyFont="1" applyFill="1" applyAlignment="1">
      <alignment horizontal="right" vertical="top" wrapText="1"/>
      <protection/>
    </xf>
    <xf numFmtId="0" fontId="2" fillId="34" borderId="0" xfId="76" applyFont="1" applyFill="1">
      <alignment/>
      <protection/>
    </xf>
    <xf numFmtId="0" fontId="2" fillId="34" borderId="13" xfId="76" applyFont="1" applyFill="1" applyBorder="1" applyAlignment="1">
      <alignment vertical="top"/>
      <protection/>
    </xf>
    <xf numFmtId="0" fontId="2" fillId="34" borderId="10" xfId="76" applyFont="1" applyFill="1" applyBorder="1" applyAlignment="1">
      <alignment horizontal="center" vertical="top" wrapText="1"/>
      <protection/>
    </xf>
    <xf numFmtId="0" fontId="2" fillId="34" borderId="14" xfId="76" applyFont="1" applyFill="1" applyBorder="1" applyAlignment="1">
      <alignment vertical="top" wrapText="1"/>
      <protection/>
    </xf>
    <xf numFmtId="0" fontId="16" fillId="34" borderId="10" xfId="76" applyFont="1" applyFill="1" applyBorder="1" applyAlignment="1">
      <alignment horizontal="center"/>
      <protection/>
    </xf>
    <xf numFmtId="0" fontId="16" fillId="34" borderId="10" xfId="90" applyFont="1" applyFill="1" applyBorder="1" applyAlignment="1">
      <alignment horizontal="center" wrapText="1"/>
      <protection/>
    </xf>
    <xf numFmtId="0" fontId="16" fillId="34" borderId="0" xfId="76" applyFont="1" applyFill="1" applyAlignment="1">
      <alignment horizontal="center" vertical="top" wrapText="1"/>
      <protection/>
    </xf>
    <xf numFmtId="0" fontId="16" fillId="34" borderId="0" xfId="76" applyFont="1" applyFill="1">
      <alignment/>
      <protection/>
    </xf>
    <xf numFmtId="0" fontId="0" fillId="34" borderId="10" xfId="76" applyFont="1" applyFill="1" applyBorder="1" applyAlignment="1">
      <alignment horizontal="center"/>
      <protection/>
    </xf>
    <xf numFmtId="0" fontId="158" fillId="34" borderId="10" xfId="76" applyFont="1" applyFill="1" applyBorder="1" applyAlignment="1">
      <alignment horizontal="center"/>
      <protection/>
    </xf>
    <xf numFmtId="0" fontId="0" fillId="34" borderId="10" xfId="76" applyFill="1" applyBorder="1" applyAlignment="1">
      <alignment horizontal="center"/>
      <protection/>
    </xf>
    <xf numFmtId="0" fontId="0" fillId="34" borderId="10" xfId="76" applyFill="1" applyBorder="1">
      <alignment/>
      <protection/>
    </xf>
    <xf numFmtId="0" fontId="2" fillId="34" borderId="0" xfId="76" applyFont="1" applyFill="1" applyAlignment="1">
      <alignment horizontal="center" vertical="top" wrapText="1"/>
      <protection/>
    </xf>
    <xf numFmtId="0" fontId="2" fillId="34" borderId="10" xfId="90" applyFont="1" applyFill="1" applyBorder="1" applyAlignment="1">
      <alignment horizontal="left" vertical="center" wrapText="1"/>
      <protection/>
    </xf>
    <xf numFmtId="2" fontId="0" fillId="34" borderId="10" xfId="76" applyNumberFormat="1" applyFont="1" applyFill="1" applyBorder="1" applyAlignment="1">
      <alignment vertical="center"/>
      <protection/>
    </xf>
    <xf numFmtId="2" fontId="2" fillId="34" borderId="0" xfId="76" applyNumberFormat="1" applyFont="1" applyFill="1" applyAlignment="1">
      <alignment horizontal="center" vertical="top" wrapText="1"/>
      <protection/>
    </xf>
    <xf numFmtId="0" fontId="2" fillId="34" borderId="10" xfId="90" applyFont="1" applyFill="1" applyBorder="1" applyAlignment="1">
      <alignment horizontal="left" vertical="center"/>
      <protection/>
    </xf>
    <xf numFmtId="0" fontId="2" fillId="34" borderId="10" xfId="76" applyFont="1" applyFill="1" applyBorder="1" applyAlignment="1">
      <alignment horizontal="center"/>
      <protection/>
    </xf>
    <xf numFmtId="0" fontId="0" fillId="34" borderId="10" xfId="76" applyFont="1" applyFill="1" applyBorder="1">
      <alignment/>
      <protection/>
    </xf>
    <xf numFmtId="0" fontId="158" fillId="34" borderId="10" xfId="76" applyFont="1" applyFill="1" applyBorder="1">
      <alignment/>
      <protection/>
    </xf>
    <xf numFmtId="0" fontId="0" fillId="34" borderId="10" xfId="76" applyFill="1" applyBorder="1" applyAlignment="1">
      <alignment horizontal="center" vertical="center"/>
      <protection/>
    </xf>
    <xf numFmtId="0" fontId="0" fillId="34" borderId="10" xfId="76" applyFill="1" applyBorder="1" applyAlignment="1">
      <alignment vertical="center"/>
      <protection/>
    </xf>
    <xf numFmtId="2" fontId="63" fillId="34" borderId="10" xfId="76" applyNumberFormat="1" applyFont="1" applyFill="1" applyBorder="1" applyAlignment="1">
      <alignment vertical="center"/>
      <protection/>
    </xf>
    <xf numFmtId="0" fontId="0" fillId="34" borderId="0" xfId="76" applyFill="1" applyAlignment="1">
      <alignment vertical="center"/>
      <protection/>
    </xf>
    <xf numFmtId="0" fontId="0" fillId="34" borderId="0" xfId="76" applyFill="1" applyBorder="1">
      <alignment/>
      <protection/>
    </xf>
    <xf numFmtId="0" fontId="2" fillId="34" borderId="0" xfId="90" applyFont="1" applyFill="1" applyBorder="1" applyAlignment="1">
      <alignment horizontal="left" vertical="center"/>
      <protection/>
    </xf>
    <xf numFmtId="0" fontId="158" fillId="34" borderId="0" xfId="76" applyFont="1" applyFill="1" applyBorder="1">
      <alignment/>
      <protection/>
    </xf>
    <xf numFmtId="0" fontId="0" fillId="0" borderId="0" xfId="93" applyAlignment="1">
      <alignment vertical="center"/>
      <protection/>
    </xf>
    <xf numFmtId="0" fontId="12" fillId="0" borderId="10" xfId="93" applyFont="1" applyBorder="1" applyAlignment="1">
      <alignment horizontal="left" vertical="center" wrapText="1"/>
      <protection/>
    </xf>
    <xf numFmtId="2" fontId="0" fillId="0" borderId="10" xfId="93" applyNumberFormat="1" applyFont="1" applyBorder="1" applyAlignment="1">
      <alignment horizontal="center" vertical="center" wrapText="1"/>
      <protection/>
    </xf>
    <xf numFmtId="0" fontId="12" fillId="0" borderId="10" xfId="93" applyFont="1" applyBorder="1" applyAlignment="1">
      <alignment horizontal="center" vertical="center" wrapText="1"/>
      <protection/>
    </xf>
    <xf numFmtId="0" fontId="159" fillId="34" borderId="0" xfId="76" applyFont="1" applyFill="1" applyAlignment="1">
      <alignment horizontal="center"/>
      <protection/>
    </xf>
    <xf numFmtId="0" fontId="32" fillId="34" borderId="0" xfId="76" applyFont="1" applyFill="1" applyBorder="1" applyAlignment="1">
      <alignment/>
      <protection/>
    </xf>
    <xf numFmtId="0" fontId="32" fillId="34" borderId="14" xfId="76" applyFont="1" applyFill="1" applyBorder="1" applyAlignment="1">
      <alignment vertical="center" wrapText="1"/>
      <protection/>
    </xf>
    <xf numFmtId="0" fontId="32" fillId="34" borderId="14" xfId="76" applyFont="1" applyFill="1" applyBorder="1" applyAlignment="1">
      <alignment horizontal="center" vertical="center" wrapText="1"/>
      <protection/>
    </xf>
    <xf numFmtId="0" fontId="33" fillId="34" borderId="10" xfId="76" applyFont="1" applyFill="1" applyBorder="1" applyAlignment="1" quotePrefix="1">
      <alignment horizontal="center" vertical="top" wrapText="1"/>
      <protection/>
    </xf>
    <xf numFmtId="0" fontId="12" fillId="34" borderId="10" xfId="90" applyFont="1" applyFill="1" applyBorder="1" applyAlignment="1">
      <alignment horizontal="center" vertical="center" wrapText="1"/>
      <protection/>
    </xf>
    <xf numFmtId="0" fontId="39" fillId="34" borderId="10" xfId="90" applyFont="1" applyFill="1" applyBorder="1" applyAlignment="1">
      <alignment horizontal="left" vertical="center" wrapText="1"/>
      <protection/>
    </xf>
    <xf numFmtId="0" fontId="42" fillId="34" borderId="10" xfId="90" applyFont="1" applyFill="1" applyBorder="1" applyAlignment="1">
      <alignment horizontal="center" vertical="center" wrapText="1"/>
      <protection/>
    </xf>
    <xf numFmtId="1" fontId="42" fillId="34" borderId="10" xfId="90" applyNumberFormat="1" applyFont="1" applyFill="1" applyBorder="1" applyAlignment="1">
      <alignment horizontal="center" vertical="center" wrapText="1"/>
      <protection/>
    </xf>
    <xf numFmtId="0" fontId="12" fillId="34" borderId="0" xfId="90" applyFont="1" applyFill="1" applyAlignment="1">
      <alignment wrapText="1"/>
      <protection/>
    </xf>
    <xf numFmtId="0" fontId="47" fillId="34" borderId="10" xfId="90" applyFont="1" applyFill="1" applyBorder="1" applyAlignment="1">
      <alignment horizontal="center" vertical="center" wrapText="1"/>
      <protection/>
    </xf>
    <xf numFmtId="0" fontId="14" fillId="34" borderId="0" xfId="90" applyFont="1" applyFill="1" applyAlignment="1">
      <alignment wrapText="1"/>
      <protection/>
    </xf>
    <xf numFmtId="0" fontId="0" fillId="34" borderId="0" xfId="90" applyFill="1">
      <alignment/>
      <protection/>
    </xf>
    <xf numFmtId="0" fontId="0" fillId="0" borderId="0" xfId="76">
      <alignment/>
      <protection/>
    </xf>
    <xf numFmtId="0" fontId="16" fillId="0" borderId="0" xfId="76" applyFont="1" applyBorder="1" applyAlignment="1">
      <alignment/>
      <protection/>
    </xf>
    <xf numFmtId="0" fontId="0" fillId="0" borderId="0" xfId="76" applyAlignment="1">
      <alignment horizontal="center" vertical="center"/>
      <protection/>
    </xf>
    <xf numFmtId="0" fontId="2" fillId="0" borderId="10" xfId="76" applyFont="1" applyBorder="1" applyAlignment="1">
      <alignment horizontal="center" vertical="center" wrapText="1"/>
      <protection/>
    </xf>
    <xf numFmtId="0" fontId="2" fillId="0" borderId="10" xfId="76" applyFont="1" applyBorder="1" applyAlignment="1">
      <alignment horizontal="center" vertical="top" wrapText="1"/>
      <protection/>
    </xf>
    <xf numFmtId="0" fontId="2" fillId="0" borderId="0" xfId="76" applyFont="1">
      <alignment/>
      <protection/>
    </xf>
    <xf numFmtId="0" fontId="12" fillId="0" borderId="10" xfId="90" applyFont="1" applyBorder="1" applyAlignment="1">
      <alignment horizontal="center" vertical="center" wrapText="1"/>
      <protection/>
    </xf>
    <xf numFmtId="0" fontId="39" fillId="0" borderId="10" xfId="90" applyFont="1" applyFill="1" applyBorder="1" applyAlignment="1">
      <alignment horizontal="left" vertical="center" wrapText="1"/>
      <protection/>
    </xf>
    <xf numFmtId="0" fontId="39" fillId="34" borderId="10" xfId="90" applyFont="1" applyFill="1" applyBorder="1" applyAlignment="1">
      <alignment horizontal="right" vertical="center" wrapText="1"/>
      <protection/>
    </xf>
    <xf numFmtId="0" fontId="39" fillId="0" borderId="10" xfId="90" applyFont="1" applyBorder="1" applyAlignment="1">
      <alignment horizontal="right" vertical="center" wrapText="1"/>
      <protection/>
    </xf>
    <xf numFmtId="0" fontId="40" fillId="0" borderId="10" xfId="90" applyFont="1" applyBorder="1" applyAlignment="1">
      <alignment horizontal="right" vertical="center" wrapText="1"/>
      <protection/>
    </xf>
    <xf numFmtId="0" fontId="12" fillId="0" borderId="0" xfId="90" applyFont="1" applyAlignment="1">
      <alignment wrapText="1"/>
      <protection/>
    </xf>
    <xf numFmtId="0" fontId="0" fillId="0" borderId="10" xfId="76" applyFont="1" applyBorder="1" applyAlignment="1">
      <alignment horizontal="right" vertical="center"/>
      <protection/>
    </xf>
    <xf numFmtId="0" fontId="0" fillId="0" borderId="15" xfId="76" applyFont="1" applyBorder="1" applyAlignment="1">
      <alignment horizontal="right" vertical="center"/>
      <protection/>
    </xf>
    <xf numFmtId="0" fontId="40" fillId="34" borderId="10" xfId="90" applyFont="1" applyFill="1" applyBorder="1" applyAlignment="1">
      <alignment horizontal="right" vertical="center" wrapText="1"/>
      <protection/>
    </xf>
    <xf numFmtId="0" fontId="14" fillId="0" borderId="0" xfId="90" applyFont="1" applyAlignment="1">
      <alignment wrapText="1"/>
      <protection/>
    </xf>
    <xf numFmtId="0" fontId="2" fillId="0" borderId="0" xfId="76" applyFont="1" applyBorder="1" applyAlignment="1">
      <alignment horizontal="center"/>
      <protection/>
    </xf>
    <xf numFmtId="0" fontId="0" fillId="0" borderId="0" xfId="76" applyBorder="1">
      <alignment/>
      <protection/>
    </xf>
    <xf numFmtId="0" fontId="2" fillId="0" borderId="0" xfId="76" applyFont="1" applyAlignment="1">
      <alignment horizontal="center"/>
      <protection/>
    </xf>
    <xf numFmtId="0" fontId="3" fillId="0" borderId="0" xfId="76" applyFont="1" applyAlignment="1">
      <alignment horizontal="center"/>
      <protection/>
    </xf>
    <xf numFmtId="0" fontId="0" fillId="0" borderId="0" xfId="76" applyAlignment="1">
      <alignment vertical="center"/>
      <protection/>
    </xf>
    <xf numFmtId="0" fontId="62" fillId="0" borderId="10" xfId="90" applyFont="1" applyBorder="1" applyAlignment="1">
      <alignment wrapText="1"/>
      <protection/>
    </xf>
    <xf numFmtId="0" fontId="39" fillId="0" borderId="10" xfId="76" applyFont="1" applyBorder="1" applyAlignment="1">
      <alignment horizontal="right" vertical="center"/>
      <protection/>
    </xf>
    <xf numFmtId="0" fontId="0" fillId="0" borderId="10" xfId="76" applyFont="1" applyBorder="1" applyAlignment="1">
      <alignment horizontal="center" vertical="center" wrapText="1"/>
      <protection/>
    </xf>
    <xf numFmtId="0" fontId="2" fillId="0" borderId="15" xfId="76" applyFont="1" applyBorder="1" applyAlignment="1">
      <alignment horizontal="center" vertical="center" wrapText="1"/>
      <protection/>
    </xf>
    <xf numFmtId="0" fontId="2" fillId="0" borderId="10" xfId="76" applyFont="1" applyBorder="1" applyAlignment="1">
      <alignment horizontal="center"/>
      <protection/>
    </xf>
    <xf numFmtId="0" fontId="2" fillId="0" borderId="16" xfId="76" applyFont="1" applyFill="1" applyBorder="1" applyAlignment="1">
      <alignment horizontal="center" vertical="top" wrapText="1"/>
      <protection/>
    </xf>
    <xf numFmtId="0" fontId="0" fillId="34" borderId="0" xfId="76" applyFont="1" applyFill="1" applyAlignment="1">
      <alignment/>
      <protection/>
    </xf>
    <xf numFmtId="0" fontId="11" fillId="34" borderId="0" xfId="76" applyFont="1" applyFill="1" applyAlignment="1">
      <alignment/>
      <protection/>
    </xf>
    <xf numFmtId="0" fontId="10" fillId="34" borderId="0" xfId="76" applyFont="1" applyFill="1" applyAlignment="1">
      <alignment/>
      <protection/>
    </xf>
    <xf numFmtId="0" fontId="0" fillId="34" borderId="0" xfId="76" applyFill="1" applyAlignment="1">
      <alignment/>
      <protection/>
    </xf>
    <xf numFmtId="0" fontId="0" fillId="34" borderId="0" xfId="76" applyFont="1" applyFill="1" applyAlignment="1">
      <alignment vertical="center"/>
      <protection/>
    </xf>
    <xf numFmtId="0" fontId="2" fillId="34" borderId="10" xfId="76" applyFont="1" applyFill="1" applyBorder="1" applyAlignment="1">
      <alignment horizontal="center" vertical="center" wrapText="1"/>
      <protection/>
    </xf>
    <xf numFmtId="0" fontId="2" fillId="34" borderId="17" xfId="76" applyFont="1" applyFill="1" applyBorder="1" applyAlignment="1">
      <alignment horizontal="center" vertical="center" wrapText="1"/>
      <protection/>
    </xf>
    <xf numFmtId="0" fontId="2" fillId="34" borderId="0" xfId="76" applyFont="1" applyFill="1" applyAlignment="1">
      <alignment vertical="center"/>
      <protection/>
    </xf>
    <xf numFmtId="0" fontId="9" fillId="34" borderId="10" xfId="76" applyFont="1" applyFill="1" applyBorder="1" applyAlignment="1">
      <alignment horizontal="center" vertical="top" wrapText="1"/>
      <protection/>
    </xf>
    <xf numFmtId="0" fontId="9" fillId="34" borderId="0" xfId="76" applyFont="1" applyFill="1">
      <alignment/>
      <protection/>
    </xf>
    <xf numFmtId="0" fontId="39" fillId="34" borderId="10" xfId="90" applyFont="1" applyFill="1" applyBorder="1" applyAlignment="1">
      <alignment vertical="center" wrapText="1"/>
      <protection/>
    </xf>
    <xf numFmtId="1" fontId="39" fillId="34" borderId="10" xfId="90" applyNumberFormat="1" applyFont="1" applyFill="1" applyBorder="1" applyAlignment="1">
      <alignment vertical="center" wrapText="1"/>
      <protection/>
    </xf>
    <xf numFmtId="0" fontId="12" fillId="33" borderId="0" xfId="90" applyFont="1" applyFill="1" applyAlignment="1">
      <alignment wrapText="1"/>
      <protection/>
    </xf>
    <xf numFmtId="0" fontId="2" fillId="34" borderId="0" xfId="76" applyFont="1" applyFill="1" applyBorder="1" applyAlignment="1">
      <alignment horizontal="center"/>
      <protection/>
    </xf>
    <xf numFmtId="0" fontId="0" fillId="34" borderId="0" xfId="76" applyFill="1" applyBorder="1" applyAlignment="1">
      <alignment/>
      <protection/>
    </xf>
    <xf numFmtId="0" fontId="0" fillId="34" borderId="0" xfId="90" applyFill="1" applyAlignment="1">
      <alignment/>
      <protection/>
    </xf>
    <xf numFmtId="0" fontId="39" fillId="34" borderId="0" xfId="90" applyFont="1" applyFill="1" applyAlignment="1">
      <alignment vertical="center" wrapText="1"/>
      <protection/>
    </xf>
    <xf numFmtId="0" fontId="2" fillId="34" borderId="15" xfId="76" applyFont="1" applyFill="1" applyBorder="1" applyAlignment="1">
      <alignment horizontal="center" vertical="center" wrapText="1"/>
      <protection/>
    </xf>
    <xf numFmtId="0" fontId="2" fillId="34" borderId="10" xfId="76" applyFont="1" applyFill="1" applyBorder="1" applyAlignment="1">
      <alignment vertical="center"/>
      <protection/>
    </xf>
    <xf numFmtId="0" fontId="2" fillId="34" borderId="15" xfId="76" applyFont="1" applyFill="1" applyBorder="1" applyAlignment="1">
      <alignment horizontal="center" vertical="top" wrapText="1"/>
      <protection/>
    </xf>
    <xf numFmtId="0" fontId="39" fillId="34" borderId="10" xfId="76" applyFont="1" applyFill="1" applyBorder="1" applyAlignment="1">
      <alignment vertical="center"/>
      <protection/>
    </xf>
    <xf numFmtId="0" fontId="39" fillId="34" borderId="15" xfId="76" applyFont="1" applyFill="1" applyBorder="1" applyAlignment="1">
      <alignment vertical="center"/>
      <protection/>
    </xf>
    <xf numFmtId="1" fontId="40" fillId="34" borderId="10" xfId="90" applyNumberFormat="1" applyFont="1" applyFill="1" applyBorder="1" applyAlignment="1">
      <alignment vertical="center" wrapText="1"/>
      <protection/>
    </xf>
    <xf numFmtId="1" fontId="0" fillId="34" borderId="0" xfId="76" applyNumberFormat="1" applyFill="1" applyBorder="1">
      <alignment/>
      <protection/>
    </xf>
    <xf numFmtId="0" fontId="159" fillId="0" borderId="0" xfId="76" applyFont="1" applyAlignment="1">
      <alignment horizontal="center"/>
      <protection/>
    </xf>
    <xf numFmtId="0" fontId="31" fillId="0" borderId="0" xfId="76" applyFont="1">
      <alignment/>
      <protection/>
    </xf>
    <xf numFmtId="0" fontId="32" fillId="0" borderId="0" xfId="76" applyFont="1" applyBorder="1" applyAlignment="1">
      <alignment/>
      <protection/>
    </xf>
    <xf numFmtId="0" fontId="32" fillId="0" borderId="14" xfId="76" applyFont="1" applyBorder="1" applyAlignment="1">
      <alignment vertical="center" wrapText="1"/>
      <protection/>
    </xf>
    <xf numFmtId="0" fontId="32" fillId="34" borderId="10" xfId="76" applyFont="1" applyFill="1" applyBorder="1" applyAlignment="1">
      <alignment horizontal="center" vertical="center" wrapText="1"/>
      <protection/>
    </xf>
    <xf numFmtId="0" fontId="33" fillId="0" borderId="10" xfId="76" applyFont="1" applyBorder="1" applyAlignment="1" quotePrefix="1">
      <alignment horizontal="center" vertical="top" wrapText="1"/>
      <protection/>
    </xf>
    <xf numFmtId="0" fontId="0" fillId="0" borderId="0" xfId="76" applyFont="1" applyAlignment="1">
      <alignment horizontal="center"/>
      <protection/>
    </xf>
    <xf numFmtId="0" fontId="2" fillId="0" borderId="0" xfId="61" applyFont="1" applyAlignment="1">
      <alignment horizontal="center" vertical="top" wrapText="1"/>
      <protection/>
    </xf>
    <xf numFmtId="0" fontId="46" fillId="34" borderId="0" xfId="90" applyFont="1" applyFill="1" applyBorder="1" applyAlignment="1">
      <alignment horizontal="right" vertical="center" wrapText="1"/>
      <protection/>
    </xf>
    <xf numFmtId="0" fontId="46" fillId="34" borderId="0" xfId="90" applyFont="1" applyFill="1" applyAlignment="1">
      <alignment horizontal="right" vertical="center" wrapText="1"/>
      <protection/>
    </xf>
    <xf numFmtId="0" fontId="46" fillId="34" borderId="0" xfId="90" applyFont="1" applyFill="1" applyAlignment="1">
      <alignment horizontal="left" vertical="center" wrapText="1"/>
      <protection/>
    </xf>
    <xf numFmtId="0" fontId="0" fillId="34" borderId="0" xfId="90" applyFont="1" applyFill="1">
      <alignment/>
      <protection/>
    </xf>
    <xf numFmtId="0" fontId="13" fillId="34" borderId="0" xfId="90" applyFont="1" applyFill="1" applyAlignment="1">
      <alignment horizontal="left"/>
      <protection/>
    </xf>
    <xf numFmtId="0" fontId="2" fillId="34" borderId="0" xfId="90" applyFont="1" applyFill="1" applyAlignment="1">
      <alignment horizontal="center"/>
      <protection/>
    </xf>
    <xf numFmtId="0" fontId="16" fillId="34" borderId="12" xfId="90" applyFont="1" applyFill="1" applyBorder="1" applyAlignment="1">
      <alignment/>
      <protection/>
    </xf>
    <xf numFmtId="0" fontId="60" fillId="34" borderId="0" xfId="90" applyFont="1" applyFill="1">
      <alignment/>
      <protection/>
    </xf>
    <xf numFmtId="0" fontId="60" fillId="34" borderId="10" xfId="90" applyFont="1" applyFill="1" applyBorder="1">
      <alignment/>
      <protection/>
    </xf>
    <xf numFmtId="0" fontId="60" fillId="34" borderId="0" xfId="90" applyFont="1" applyFill="1" applyBorder="1">
      <alignment/>
      <protection/>
    </xf>
    <xf numFmtId="0" fontId="60" fillId="34" borderId="10" xfId="90" applyFont="1" applyFill="1" applyBorder="1" applyAlignment="1">
      <alignment horizontal="center" vertical="center" wrapText="1"/>
      <protection/>
    </xf>
    <xf numFmtId="0" fontId="60" fillId="34" borderId="15" xfId="90" applyFont="1" applyFill="1" applyBorder="1" applyAlignment="1">
      <alignment horizontal="center" vertical="center" wrapText="1"/>
      <protection/>
    </xf>
    <xf numFmtId="0" fontId="60" fillId="34" borderId="17" xfId="90" applyFont="1" applyFill="1" applyBorder="1" applyAlignment="1">
      <alignment horizontal="center" vertical="center" wrapText="1"/>
      <protection/>
    </xf>
    <xf numFmtId="0" fontId="60" fillId="34" borderId="18" xfId="90" applyFont="1" applyFill="1" applyBorder="1" applyAlignment="1">
      <alignment horizontal="center" vertical="center" wrapText="1"/>
      <protection/>
    </xf>
    <xf numFmtId="0" fontId="60" fillId="34" borderId="0" xfId="90" applyFont="1" applyFill="1" applyAlignment="1">
      <alignment horizontal="center"/>
      <protection/>
    </xf>
    <xf numFmtId="0" fontId="2" fillId="34" borderId="10" xfId="90" applyFont="1" applyFill="1" applyBorder="1" applyAlignment="1">
      <alignment horizontal="center" vertical="top" wrapText="1"/>
      <protection/>
    </xf>
    <xf numFmtId="0" fontId="2" fillId="34" borderId="15" xfId="90" applyFont="1" applyFill="1" applyBorder="1" applyAlignment="1">
      <alignment horizontal="center" vertical="top" wrapText="1"/>
      <protection/>
    </xf>
    <xf numFmtId="0" fontId="2" fillId="34" borderId="17" xfId="90" applyFont="1" applyFill="1" applyBorder="1" applyAlignment="1">
      <alignment horizontal="center" vertical="top" wrapText="1"/>
      <protection/>
    </xf>
    <xf numFmtId="0" fontId="0" fillId="34" borderId="10" xfId="90" applyFont="1" applyFill="1" applyBorder="1" applyAlignment="1">
      <alignment horizontal="center"/>
      <protection/>
    </xf>
    <xf numFmtId="0" fontId="0" fillId="34" borderId="10" xfId="90" applyFont="1" applyFill="1" applyBorder="1" applyAlignment="1">
      <alignment horizontal="right" vertical="center"/>
      <protection/>
    </xf>
    <xf numFmtId="1" fontId="0" fillId="34" borderId="19" xfId="90" applyNumberFormat="1" applyFont="1" applyFill="1" applyBorder="1" applyAlignment="1">
      <alignment horizontal="right" vertical="center"/>
      <protection/>
    </xf>
    <xf numFmtId="0" fontId="0" fillId="34" borderId="17" xfId="90" applyFont="1" applyFill="1" applyBorder="1" applyAlignment="1">
      <alignment horizontal="right" vertical="center"/>
      <protection/>
    </xf>
    <xf numFmtId="1" fontId="0" fillId="34" borderId="17" xfId="90" applyNumberFormat="1" applyFont="1" applyFill="1" applyBorder="1" applyAlignment="1">
      <alignment horizontal="right" vertical="center"/>
      <protection/>
    </xf>
    <xf numFmtId="1" fontId="0" fillId="34" borderId="10" xfId="90" applyNumberFormat="1" applyFont="1" applyFill="1" applyBorder="1" applyAlignment="1">
      <alignment vertical="center" wrapText="1"/>
      <protection/>
    </xf>
    <xf numFmtId="1" fontId="0" fillId="34" borderId="0" xfId="90" applyNumberFormat="1" applyFont="1" applyFill="1">
      <alignment/>
      <protection/>
    </xf>
    <xf numFmtId="0" fontId="2" fillId="34" borderId="10" xfId="90" applyFont="1" applyFill="1" applyBorder="1" applyAlignment="1">
      <alignment horizontal="right" vertical="center"/>
      <protection/>
    </xf>
    <xf numFmtId="1" fontId="2" fillId="34" borderId="10" xfId="90" applyNumberFormat="1" applyFont="1" applyFill="1" applyBorder="1" applyAlignment="1">
      <alignment horizontal="right" vertical="center"/>
      <protection/>
    </xf>
    <xf numFmtId="0" fontId="2" fillId="34" borderId="0" xfId="90" applyFont="1" applyFill="1">
      <alignment/>
      <protection/>
    </xf>
    <xf numFmtId="0" fontId="2" fillId="34" borderId="0" xfId="90" applyFont="1" applyFill="1" applyBorder="1" applyAlignment="1">
      <alignment horizontal="left"/>
      <protection/>
    </xf>
    <xf numFmtId="0" fontId="60" fillId="34" borderId="0" xfId="90" applyFont="1" applyFill="1" applyAlignment="1">
      <alignment vertical="center"/>
      <protection/>
    </xf>
    <xf numFmtId="0" fontId="0" fillId="34" borderId="10" xfId="90" applyFont="1" applyFill="1" applyBorder="1">
      <alignment/>
      <protection/>
    </xf>
    <xf numFmtId="0" fontId="0" fillId="34" borderId="0" xfId="90" applyFont="1" applyFill="1" applyBorder="1">
      <alignment/>
      <protection/>
    </xf>
    <xf numFmtId="0" fontId="2" fillId="34" borderId="10" xfId="90" applyFont="1" applyFill="1" applyBorder="1" applyAlignment="1">
      <alignment horizontal="center" vertical="center" wrapText="1"/>
      <protection/>
    </xf>
    <xf numFmtId="0" fontId="2" fillId="34" borderId="15" xfId="90" applyFont="1" applyFill="1" applyBorder="1" applyAlignment="1">
      <alignment horizontal="center" vertical="center" wrapText="1"/>
      <protection/>
    </xf>
    <xf numFmtId="0" fontId="2" fillId="34" borderId="17" xfId="90" applyFont="1" applyFill="1" applyBorder="1" applyAlignment="1">
      <alignment horizontal="center" vertical="center" wrapText="1"/>
      <protection/>
    </xf>
    <xf numFmtId="0" fontId="2" fillId="34" borderId="18" xfId="90" applyFont="1" applyFill="1" applyBorder="1" applyAlignment="1">
      <alignment horizontal="center" vertical="center" wrapText="1"/>
      <protection/>
    </xf>
    <xf numFmtId="1" fontId="0" fillId="34" borderId="10" xfId="90" applyNumberFormat="1" applyFont="1" applyFill="1" applyBorder="1" applyAlignment="1">
      <alignment horizontal="right" vertical="center" wrapText="1"/>
      <protection/>
    </xf>
    <xf numFmtId="0" fontId="0" fillId="34" borderId="10" xfId="90" applyFont="1" applyFill="1" applyBorder="1" applyAlignment="1">
      <alignment horizontal="right"/>
      <protection/>
    </xf>
    <xf numFmtId="1" fontId="0" fillId="34" borderId="19" xfId="90" applyNumberFormat="1" applyFont="1" applyFill="1" applyBorder="1" applyAlignment="1">
      <alignment horizontal="right" vertical="center" wrapText="1"/>
      <protection/>
    </xf>
    <xf numFmtId="1" fontId="0" fillId="34" borderId="17" xfId="90" applyNumberFormat="1" applyFont="1" applyFill="1" applyBorder="1" applyAlignment="1">
      <alignment horizontal="right" vertical="center" wrapText="1"/>
      <protection/>
    </xf>
    <xf numFmtId="1" fontId="12" fillId="34" borderId="10" xfId="90" applyNumberFormat="1" applyFont="1" applyFill="1" applyBorder="1" applyAlignment="1">
      <alignment horizontal="right" vertical="center" wrapText="1"/>
      <protection/>
    </xf>
    <xf numFmtId="1" fontId="2" fillId="34" borderId="10" xfId="90" applyNumberFormat="1" applyFont="1" applyFill="1" applyBorder="1" applyAlignment="1">
      <alignment horizontal="right" vertical="center" wrapText="1"/>
      <protection/>
    </xf>
    <xf numFmtId="1" fontId="2" fillId="34" borderId="10" xfId="90" applyNumberFormat="1" applyFont="1" applyFill="1" applyBorder="1" applyAlignment="1">
      <alignment horizontal="center" vertical="center" wrapText="1"/>
      <protection/>
    </xf>
    <xf numFmtId="1" fontId="2" fillId="34" borderId="0" xfId="90" applyNumberFormat="1" applyFont="1" applyFill="1">
      <alignment/>
      <protection/>
    </xf>
    <xf numFmtId="0" fontId="2" fillId="34" borderId="0" xfId="90" applyFont="1" applyFill="1" applyBorder="1" applyAlignment="1">
      <alignment horizontal="center"/>
      <protection/>
    </xf>
    <xf numFmtId="0" fontId="2" fillId="34" borderId="0" xfId="90" applyFont="1" applyFill="1" applyBorder="1">
      <alignment/>
      <protection/>
    </xf>
    <xf numFmtId="1" fontId="2" fillId="34" borderId="0" xfId="90" applyNumberFormat="1" applyFont="1" applyFill="1" applyBorder="1">
      <alignment/>
      <protection/>
    </xf>
    <xf numFmtId="0" fontId="39" fillId="0" borderId="0" xfId="90" applyFont="1">
      <alignment/>
      <protection/>
    </xf>
    <xf numFmtId="0" fontId="49" fillId="0" borderId="0" xfId="90" applyFont="1" applyAlignment="1">
      <alignment horizontal="left"/>
      <protection/>
    </xf>
    <xf numFmtId="0" fontId="40" fillId="0" borderId="0" xfId="90" applyFont="1" applyAlignment="1">
      <alignment horizontal="center"/>
      <protection/>
    </xf>
    <xf numFmtId="0" fontId="40" fillId="0" borderId="15" xfId="90" applyFont="1" applyBorder="1" applyAlignment="1">
      <alignment horizontal="center" vertical="center" wrapText="1"/>
      <protection/>
    </xf>
    <xf numFmtId="0" fontId="40" fillId="0" borderId="17" xfId="90" applyFont="1" applyFill="1" applyBorder="1" applyAlignment="1">
      <alignment horizontal="center" vertical="center" wrapText="1"/>
      <protection/>
    </xf>
    <xf numFmtId="0" fontId="40" fillId="0" borderId="18" xfId="90" applyFont="1" applyFill="1" applyBorder="1" applyAlignment="1">
      <alignment horizontal="center" vertical="center" wrapText="1"/>
      <protection/>
    </xf>
    <xf numFmtId="0" fontId="40" fillId="0" borderId="17" xfId="90" applyFont="1" applyBorder="1" applyAlignment="1">
      <alignment horizontal="center" vertical="center" wrapText="1"/>
      <protection/>
    </xf>
    <xf numFmtId="0" fontId="39" fillId="34" borderId="10" xfId="90" applyFont="1" applyFill="1" applyBorder="1" applyAlignment="1">
      <alignment horizontal="center" vertical="center" wrapText="1"/>
      <protection/>
    </xf>
    <xf numFmtId="0" fontId="39" fillId="34" borderId="0" xfId="90" applyFont="1" applyFill="1">
      <alignment/>
      <protection/>
    </xf>
    <xf numFmtId="0" fontId="40" fillId="0" borderId="0" xfId="90" applyFont="1">
      <alignment/>
      <protection/>
    </xf>
    <xf numFmtId="0" fontId="40" fillId="0" borderId="0" xfId="90" applyFont="1" applyBorder="1" applyAlignment="1">
      <alignment horizontal="center"/>
      <protection/>
    </xf>
    <xf numFmtId="0" fontId="40" fillId="0" borderId="0" xfId="90" applyFont="1" applyBorder="1">
      <alignment/>
      <protection/>
    </xf>
    <xf numFmtId="0" fontId="39" fillId="0" borderId="0" xfId="90" applyFont="1" applyBorder="1">
      <alignment/>
      <protection/>
    </xf>
    <xf numFmtId="0" fontId="46" fillId="0" borderId="0" xfId="90" applyFont="1" applyBorder="1" applyAlignment="1">
      <alignment horizontal="right" vertical="center" wrapText="1"/>
      <protection/>
    </xf>
    <xf numFmtId="0" fontId="46" fillId="0" borderId="0" xfId="90" applyFont="1" applyAlignment="1">
      <alignment horizontal="right" vertical="center" wrapText="1"/>
      <protection/>
    </xf>
    <xf numFmtId="0" fontId="60" fillId="0" borderId="0" xfId="90" applyFont="1" applyAlignment="1">
      <alignment vertical="center"/>
      <protection/>
    </xf>
    <xf numFmtId="0" fontId="60" fillId="0" borderId="0" xfId="76" applyFont="1">
      <alignment/>
      <protection/>
    </xf>
    <xf numFmtId="0" fontId="58" fillId="0" borderId="0" xfId="76" applyFont="1" applyAlignment="1">
      <alignment horizontal="left"/>
      <protection/>
    </xf>
    <xf numFmtId="0" fontId="39" fillId="0" borderId="0" xfId="76" applyFont="1" applyAlignment="1">
      <alignment horizontal="center" vertical="center" wrapText="1"/>
      <protection/>
    </xf>
    <xf numFmtId="0" fontId="40" fillId="0" borderId="10" xfId="76" applyFont="1" applyBorder="1" applyAlignment="1">
      <alignment horizontal="center" vertical="center" wrapText="1"/>
      <protection/>
    </xf>
    <xf numFmtId="0" fontId="40" fillId="0" borderId="15" xfId="76" applyFont="1" applyBorder="1" applyAlignment="1">
      <alignment horizontal="center" vertical="center" wrapText="1"/>
      <protection/>
    </xf>
    <xf numFmtId="0" fontId="40" fillId="0" borderId="17" xfId="76" applyFont="1" applyFill="1" applyBorder="1" applyAlignment="1">
      <alignment horizontal="center" vertical="center" wrapText="1"/>
      <protection/>
    </xf>
    <xf numFmtId="0" fontId="40" fillId="0" borderId="18" xfId="76" applyFont="1" applyFill="1" applyBorder="1" applyAlignment="1">
      <alignment horizontal="center" vertical="center" wrapText="1"/>
      <protection/>
    </xf>
    <xf numFmtId="0" fontId="40" fillId="0" borderId="17" xfId="76" applyFont="1" applyBorder="1" applyAlignment="1">
      <alignment horizontal="center" vertical="center" wrapText="1"/>
      <protection/>
    </xf>
    <xf numFmtId="0" fontId="39" fillId="0" borderId="10" xfId="76" applyFont="1" applyBorder="1" applyAlignment="1">
      <alignment horizontal="center" vertical="center" wrapText="1"/>
      <protection/>
    </xf>
    <xf numFmtId="0" fontId="39" fillId="0" borderId="10" xfId="76" applyFont="1" applyFill="1" applyBorder="1" applyAlignment="1">
      <alignment horizontal="left" vertical="center" wrapText="1"/>
      <protection/>
    </xf>
    <xf numFmtId="0" fontId="39" fillId="0" borderId="10" xfId="76" applyFont="1" applyBorder="1" applyAlignment="1">
      <alignment horizontal="right" vertical="center" wrapText="1"/>
      <protection/>
    </xf>
    <xf numFmtId="0" fontId="39" fillId="34" borderId="10" xfId="76" applyFont="1" applyFill="1" applyBorder="1" applyAlignment="1">
      <alignment horizontal="center" vertical="center" wrapText="1"/>
      <protection/>
    </xf>
    <xf numFmtId="0" fontId="39" fillId="34" borderId="10" xfId="76" applyFont="1" applyFill="1" applyBorder="1" applyAlignment="1">
      <alignment horizontal="left" vertical="center" wrapText="1"/>
      <protection/>
    </xf>
    <xf numFmtId="0" fontId="39" fillId="34" borderId="0" xfId="76" applyFont="1" applyFill="1" applyAlignment="1">
      <alignment horizontal="center" vertical="center" wrapText="1"/>
      <protection/>
    </xf>
    <xf numFmtId="0" fontId="39" fillId="34" borderId="10" xfId="76" applyFont="1" applyFill="1" applyBorder="1" applyAlignment="1">
      <alignment horizontal="right" vertical="center" wrapText="1"/>
      <protection/>
    </xf>
    <xf numFmtId="0" fontId="40" fillId="0" borderId="10" xfId="76" applyFont="1" applyBorder="1" applyAlignment="1">
      <alignment horizontal="right" vertical="center" wrapText="1"/>
      <protection/>
    </xf>
    <xf numFmtId="1" fontId="40" fillId="0" borderId="10" xfId="76" applyNumberFormat="1" applyFont="1" applyBorder="1" applyAlignment="1">
      <alignment horizontal="right" vertical="center" wrapText="1"/>
      <protection/>
    </xf>
    <xf numFmtId="0" fontId="40" fillId="0" borderId="0" xfId="76" applyFont="1" applyAlignment="1">
      <alignment horizontal="center" vertical="center" wrapText="1"/>
      <protection/>
    </xf>
    <xf numFmtId="0" fontId="46" fillId="0" borderId="0" xfId="76" applyFont="1" applyBorder="1" applyAlignment="1">
      <alignment horizontal="center"/>
      <protection/>
    </xf>
    <xf numFmtId="0" fontId="46" fillId="0" borderId="0" xfId="76" applyFont="1" applyBorder="1">
      <alignment/>
      <protection/>
    </xf>
    <xf numFmtId="0" fontId="60" fillId="0" borderId="0" xfId="76" applyFont="1" applyBorder="1">
      <alignment/>
      <protection/>
    </xf>
    <xf numFmtId="0" fontId="46" fillId="0" borderId="0" xfId="76" applyFont="1" applyAlignment="1">
      <alignment horizontal="right" vertical="center" wrapText="1"/>
      <protection/>
    </xf>
    <xf numFmtId="0" fontId="60" fillId="0" borderId="0" xfId="76" applyFont="1" applyAlignment="1">
      <alignment vertical="center"/>
      <protection/>
    </xf>
    <xf numFmtId="0" fontId="60" fillId="0" borderId="0" xfId="76" applyFont="1">
      <alignment/>
      <protection/>
    </xf>
    <xf numFmtId="0" fontId="13" fillId="34" borderId="0" xfId="76" applyFont="1" applyFill="1" applyAlignment="1">
      <alignment horizontal="left"/>
      <protection/>
    </xf>
    <xf numFmtId="0" fontId="39" fillId="34" borderId="0" xfId="76" applyFont="1" applyFill="1" applyAlignment="1">
      <alignment vertical="center" wrapText="1"/>
      <protection/>
    </xf>
    <xf numFmtId="0" fontId="40" fillId="34" borderId="10" xfId="76" applyFont="1" applyFill="1" applyBorder="1" applyAlignment="1">
      <alignment horizontal="center" vertical="center" wrapText="1"/>
      <protection/>
    </xf>
    <xf numFmtId="1" fontId="39" fillId="0" borderId="10" xfId="76" applyNumberFormat="1" applyFont="1" applyBorder="1" applyAlignment="1">
      <alignment horizontal="right" vertical="center" wrapText="1"/>
      <protection/>
    </xf>
    <xf numFmtId="1" fontId="39" fillId="34" borderId="10" xfId="76" applyNumberFormat="1" applyFont="1" applyFill="1" applyBorder="1" applyAlignment="1">
      <alignment horizontal="right" vertical="center" wrapText="1"/>
      <protection/>
    </xf>
    <xf numFmtId="0" fontId="40" fillId="34" borderId="10" xfId="76" applyFont="1" applyFill="1" applyBorder="1" applyAlignment="1">
      <alignment horizontal="right" vertical="center" wrapText="1"/>
      <protection/>
    </xf>
    <xf numFmtId="1" fontId="40" fillId="34" borderId="10" xfId="76" applyNumberFormat="1" applyFont="1" applyFill="1" applyBorder="1" applyAlignment="1">
      <alignment horizontal="right" vertical="center" wrapText="1"/>
      <protection/>
    </xf>
    <xf numFmtId="0" fontId="40" fillId="34" borderId="0" xfId="76" applyFont="1" applyFill="1" applyBorder="1" applyAlignment="1">
      <alignment horizontal="center" vertical="center" wrapText="1"/>
      <protection/>
    </xf>
    <xf numFmtId="0" fontId="40" fillId="34" borderId="0" xfId="76" applyFont="1" applyFill="1" applyBorder="1" applyAlignment="1">
      <alignment vertical="center" wrapText="1"/>
      <protection/>
    </xf>
    <xf numFmtId="0" fontId="39" fillId="34" borderId="0" xfId="76" applyFont="1" applyFill="1" applyBorder="1" applyAlignment="1">
      <alignment vertical="center" wrapText="1"/>
      <protection/>
    </xf>
    <xf numFmtId="0" fontId="46" fillId="34" borderId="0" xfId="76" applyFont="1" applyFill="1" applyBorder="1" applyAlignment="1">
      <alignment horizontal="right" vertical="center" wrapText="1"/>
      <protection/>
    </xf>
    <xf numFmtId="0" fontId="46" fillId="34" borderId="0" xfId="76" applyFont="1" applyFill="1" applyAlignment="1">
      <alignment horizontal="right" vertical="center" wrapText="1"/>
      <protection/>
    </xf>
    <xf numFmtId="0" fontId="60" fillId="34" borderId="0" xfId="76" applyFont="1" applyFill="1" applyAlignment="1">
      <alignment vertical="center"/>
      <protection/>
    </xf>
    <xf numFmtId="0" fontId="0" fillId="34" borderId="0" xfId="76" applyFont="1" applyFill="1">
      <alignment/>
      <protection/>
    </xf>
    <xf numFmtId="0" fontId="40" fillId="34" borderId="15" xfId="90" applyFont="1" applyFill="1" applyBorder="1" applyAlignment="1">
      <alignment horizontal="center" vertical="center" wrapText="1"/>
      <protection/>
    </xf>
    <xf numFmtId="2" fontId="5" fillId="34" borderId="0" xfId="76" applyNumberFormat="1" applyFont="1" applyFill="1" applyAlignment="1">
      <alignment horizontal="center"/>
      <protection/>
    </xf>
    <xf numFmtId="2" fontId="2" fillId="34" borderId="10" xfId="76" applyNumberFormat="1" applyFont="1" applyFill="1" applyBorder="1" applyAlignment="1">
      <alignment vertical="center"/>
      <protection/>
    </xf>
    <xf numFmtId="2" fontId="0" fillId="34" borderId="10" xfId="76" applyNumberFormat="1" applyFont="1" applyFill="1" applyBorder="1" applyAlignment="1">
      <alignment horizontal="right" vertical="center"/>
      <protection/>
    </xf>
    <xf numFmtId="2" fontId="2" fillId="34" borderId="10" xfId="76" applyNumberFormat="1" applyFont="1" applyFill="1" applyBorder="1" applyAlignment="1">
      <alignment horizontal="right" vertical="center"/>
      <protection/>
    </xf>
    <xf numFmtId="0" fontId="0" fillId="34" borderId="0" xfId="90" applyFill="1" applyAlignment="1">
      <alignment wrapText="1"/>
      <protection/>
    </xf>
    <xf numFmtId="0" fontId="2" fillId="34" borderId="0" xfId="90" applyFont="1" applyFill="1" applyAlignment="1">
      <alignment wrapText="1"/>
      <protection/>
    </xf>
    <xf numFmtId="0" fontId="11" fillId="34" borderId="0" xfId="90" applyFont="1" applyFill="1" applyAlignment="1">
      <alignment wrapText="1"/>
      <protection/>
    </xf>
    <xf numFmtId="0" fontId="10" fillId="34" borderId="0" xfId="90" applyFont="1" applyFill="1" applyAlignment="1">
      <alignment wrapText="1"/>
      <protection/>
    </xf>
    <xf numFmtId="0" fontId="0" fillId="34" borderId="0" xfId="90" applyFont="1" applyFill="1" applyAlignment="1">
      <alignment wrapText="1"/>
      <protection/>
    </xf>
    <xf numFmtId="0" fontId="8" fillId="34" borderId="0" xfId="90" applyFont="1" applyFill="1" applyAlignment="1">
      <alignment horizontal="center" wrapText="1"/>
      <protection/>
    </xf>
    <xf numFmtId="0" fontId="2" fillId="34" borderId="0" xfId="90" applyFont="1" applyFill="1" applyBorder="1" applyAlignment="1">
      <alignment horizontal="right" wrapText="1"/>
      <protection/>
    </xf>
    <xf numFmtId="0" fontId="16" fillId="34" borderId="12" xfId="90" applyFont="1" applyFill="1" applyBorder="1" applyAlignment="1">
      <alignment wrapText="1"/>
      <protection/>
    </xf>
    <xf numFmtId="0" fontId="0" fillId="34" borderId="10" xfId="90" applyFont="1" applyFill="1" applyBorder="1" applyAlignment="1">
      <alignment horizontal="center" vertical="center"/>
      <protection/>
    </xf>
    <xf numFmtId="0" fontId="39" fillId="34" borderId="10" xfId="90" applyFont="1" applyFill="1" applyBorder="1" applyAlignment="1">
      <alignment horizontal="left" vertical="center"/>
      <protection/>
    </xf>
    <xf numFmtId="168" fontId="0" fillId="34" borderId="10" xfId="90" applyNumberFormat="1" applyFont="1" applyFill="1" applyBorder="1" applyAlignment="1">
      <alignment horizontal="right" vertical="center"/>
      <protection/>
    </xf>
    <xf numFmtId="168" fontId="0" fillId="34" borderId="20" xfId="90" applyNumberFormat="1" applyFont="1" applyFill="1" applyBorder="1" applyAlignment="1" applyProtection="1">
      <alignment vertical="center" wrapText="1"/>
      <protection/>
    </xf>
    <xf numFmtId="168" fontId="2" fillId="0" borderId="10" xfId="90" applyNumberFormat="1" applyFont="1" applyBorder="1" applyAlignment="1">
      <alignment vertical="center" wrapText="1"/>
      <protection/>
    </xf>
    <xf numFmtId="0" fontId="14" fillId="34" borderId="10" xfId="90" applyFont="1" applyFill="1" applyBorder="1" applyAlignment="1">
      <alignment vertical="center"/>
      <protection/>
    </xf>
    <xf numFmtId="0" fontId="0" fillId="34" borderId="0" xfId="90" applyFont="1" applyFill="1" applyBorder="1" applyAlignment="1">
      <alignment/>
      <protection/>
    </xf>
    <xf numFmtId="0" fontId="14" fillId="34" borderId="0" xfId="90" applyFont="1" applyFill="1" applyBorder="1" applyAlignment="1">
      <alignment horizontal="left"/>
      <protection/>
    </xf>
    <xf numFmtId="0" fontId="0" fillId="34" borderId="0" xfId="71" applyFont="1" applyFill="1">
      <alignment/>
      <protection/>
    </xf>
    <xf numFmtId="168" fontId="0" fillId="34" borderId="0" xfId="71" applyNumberFormat="1" applyFont="1" applyFill="1">
      <alignment/>
      <protection/>
    </xf>
    <xf numFmtId="0" fontId="11" fillId="0" borderId="0" xfId="90" applyFont="1" applyAlignment="1">
      <alignment/>
      <protection/>
    </xf>
    <xf numFmtId="0" fontId="8" fillId="0" borderId="0" xfId="90" applyFont="1" applyAlignment="1">
      <alignment horizontal="center"/>
      <protection/>
    </xf>
    <xf numFmtId="0" fontId="2" fillId="0" borderId="0" xfId="90" applyFont="1" applyBorder="1" applyAlignment="1">
      <alignment horizontal="right"/>
      <protection/>
    </xf>
    <xf numFmtId="0" fontId="16" fillId="0" borderId="12" xfId="90" applyFont="1" applyBorder="1" applyAlignment="1">
      <alignment/>
      <protection/>
    </xf>
    <xf numFmtId="0" fontId="0" fillId="0" borderId="10" xfId="90" applyFont="1" applyBorder="1" applyAlignment="1">
      <alignment horizontal="center" vertical="center"/>
      <protection/>
    </xf>
    <xf numFmtId="0" fontId="39" fillId="0" borderId="10" xfId="90" applyFont="1" applyFill="1" applyBorder="1" applyAlignment="1">
      <alignment horizontal="left" vertical="center"/>
      <protection/>
    </xf>
    <xf numFmtId="168" fontId="0" fillId="0" borderId="10" xfId="90" applyNumberFormat="1" applyFont="1" applyBorder="1" applyAlignment="1">
      <alignment horizontal="right" vertical="center" wrapText="1"/>
      <protection/>
    </xf>
    <xf numFmtId="168" fontId="0" fillId="0" borderId="20" xfId="90" applyNumberFormat="1" applyFont="1" applyFill="1" applyBorder="1" applyAlignment="1" applyProtection="1">
      <alignment vertical="center" wrapText="1"/>
      <protection/>
    </xf>
    <xf numFmtId="168" fontId="0" fillId="0" borderId="0" xfId="90" applyNumberFormat="1" applyFont="1">
      <alignment/>
      <protection/>
    </xf>
    <xf numFmtId="0" fontId="2" fillId="0" borderId="10" xfId="90" applyFont="1" applyBorder="1" applyAlignment="1">
      <alignment vertical="center"/>
      <protection/>
    </xf>
    <xf numFmtId="0" fontId="2" fillId="0" borderId="21" xfId="90" applyFont="1" applyBorder="1" applyAlignment="1">
      <alignment vertical="center"/>
      <protection/>
    </xf>
    <xf numFmtId="0" fontId="0" fillId="34" borderId="0" xfId="71" applyFont="1" applyFill="1" applyAlignment="1">
      <alignment horizontal="center" vertical="top"/>
      <protection/>
    </xf>
    <xf numFmtId="0" fontId="0" fillId="0" borderId="0" xfId="90" applyFont="1" applyAlignment="1">
      <alignment vertical="top"/>
      <protection/>
    </xf>
    <xf numFmtId="0" fontId="5" fillId="34" borderId="0" xfId="71" applyFont="1" applyFill="1" applyAlignment="1">
      <alignment horizontal="center"/>
      <protection/>
    </xf>
    <xf numFmtId="0" fontId="0" fillId="34" borderId="10" xfId="71" applyFont="1" applyFill="1" applyBorder="1" applyAlignment="1">
      <alignment horizontal="center" vertical="center" wrapText="1"/>
      <protection/>
    </xf>
    <xf numFmtId="0" fontId="9" fillId="34" borderId="10" xfId="71" applyFont="1" applyFill="1" applyBorder="1" applyAlignment="1">
      <alignment horizontal="center" vertical="center" wrapText="1"/>
      <protection/>
    </xf>
    <xf numFmtId="2" fontId="39" fillId="34" borderId="10" xfId="76" applyNumberFormat="1" applyFont="1" applyFill="1" applyBorder="1" applyAlignment="1">
      <alignment vertical="center" wrapText="1"/>
      <protection/>
    </xf>
    <xf numFmtId="168" fontId="39" fillId="34" borderId="10" xfId="76" applyNumberFormat="1" applyFont="1" applyFill="1" applyBorder="1" applyAlignment="1">
      <alignment vertical="center" wrapText="1"/>
      <protection/>
    </xf>
    <xf numFmtId="168" fontId="39" fillId="34" borderId="10" xfId="71" applyNumberFormat="1" applyFont="1" applyFill="1" applyBorder="1" applyAlignment="1">
      <alignment vertical="center" wrapText="1"/>
      <protection/>
    </xf>
    <xf numFmtId="2" fontId="39" fillId="34" borderId="10" xfId="71" applyNumberFormat="1" applyFont="1" applyFill="1" applyBorder="1" applyAlignment="1">
      <alignment vertical="center" wrapText="1"/>
      <protection/>
    </xf>
    <xf numFmtId="0" fontId="12" fillId="34" borderId="0" xfId="71" applyFont="1" applyFill="1" applyAlignment="1">
      <alignment vertical="center"/>
      <protection/>
    </xf>
    <xf numFmtId="2" fontId="40" fillId="34" borderId="10" xfId="76" applyNumberFormat="1" applyFont="1" applyFill="1" applyBorder="1" applyAlignment="1">
      <alignment vertical="center" wrapText="1"/>
      <protection/>
    </xf>
    <xf numFmtId="168" fontId="40" fillId="34" borderId="10" xfId="76" applyNumberFormat="1" applyFont="1" applyFill="1" applyBorder="1" applyAlignment="1">
      <alignment vertical="center" wrapText="1"/>
      <protection/>
    </xf>
    <xf numFmtId="0" fontId="14" fillId="34" borderId="0" xfId="71" applyFont="1" applyFill="1" applyAlignment="1">
      <alignment vertical="center"/>
      <protection/>
    </xf>
    <xf numFmtId="0" fontId="40" fillId="34" borderId="21" xfId="76" applyFont="1" applyFill="1" applyBorder="1" applyAlignment="1">
      <alignment vertical="center" wrapText="1"/>
      <protection/>
    </xf>
    <xf numFmtId="0" fontId="60" fillId="34" borderId="0" xfId="71" applyFont="1" applyFill="1">
      <alignment/>
      <protection/>
    </xf>
    <xf numFmtId="168" fontId="60" fillId="34" borderId="0" xfId="71" applyNumberFormat="1" applyFont="1" applyFill="1">
      <alignment/>
      <protection/>
    </xf>
    <xf numFmtId="0" fontId="2" fillId="0" borderId="0" xfId="76" applyFont="1" applyAlignment="1">
      <alignment/>
      <protection/>
    </xf>
    <xf numFmtId="0" fontId="3" fillId="0" borderId="0" xfId="76" applyFont="1" applyAlignment="1">
      <alignment/>
      <protection/>
    </xf>
    <xf numFmtId="0" fontId="11" fillId="0" borderId="0" xfId="76" applyFont="1" applyAlignment="1">
      <alignment/>
      <protection/>
    </xf>
    <xf numFmtId="0" fontId="10" fillId="0" borderId="0" xfId="76" applyFont="1" applyAlignment="1">
      <alignment/>
      <protection/>
    </xf>
    <xf numFmtId="0" fontId="0" fillId="0" borderId="0" xfId="76" applyFont="1">
      <alignment/>
      <protection/>
    </xf>
    <xf numFmtId="0" fontId="8" fillId="0" borderId="0" xfId="76" applyFont="1" applyAlignment="1">
      <alignment horizontal="center"/>
      <protection/>
    </xf>
    <xf numFmtId="0" fontId="40" fillId="0" borderId="0" xfId="76" applyFont="1" applyAlignment="1">
      <alignment vertical="center"/>
      <protection/>
    </xf>
    <xf numFmtId="0" fontId="40" fillId="0" borderId="0" xfId="76" applyFont="1" applyBorder="1" applyAlignment="1">
      <alignment horizontal="right" vertical="center"/>
      <protection/>
    </xf>
    <xf numFmtId="0" fontId="48" fillId="0" borderId="12" xfId="76" applyFont="1" applyBorder="1" applyAlignment="1">
      <alignment vertical="center"/>
      <protection/>
    </xf>
    <xf numFmtId="0" fontId="40" fillId="0" borderId="0" xfId="76" applyFont="1" applyBorder="1" applyAlignment="1">
      <alignment vertical="center"/>
      <protection/>
    </xf>
    <xf numFmtId="0" fontId="39" fillId="0" borderId="10" xfId="76" applyFont="1" applyBorder="1" applyAlignment="1">
      <alignment horizontal="center" vertical="center"/>
      <protection/>
    </xf>
    <xf numFmtId="0" fontId="40" fillId="0" borderId="10" xfId="76" applyFont="1" applyBorder="1" applyAlignment="1">
      <alignment vertical="center"/>
      <protection/>
    </xf>
    <xf numFmtId="0" fontId="40" fillId="0" borderId="0" xfId="76" applyFont="1" applyAlignment="1">
      <alignment vertical="center" wrapText="1"/>
      <protection/>
    </xf>
    <xf numFmtId="0" fontId="2" fillId="34" borderId="0" xfId="76" applyFont="1" applyFill="1" applyAlignment="1">
      <alignment/>
      <protection/>
    </xf>
    <xf numFmtId="0" fontId="0" fillId="0" borderId="0" xfId="76" applyFont="1" applyBorder="1" applyAlignment="1">
      <alignment horizontal="left"/>
      <protection/>
    </xf>
    <xf numFmtId="0" fontId="8" fillId="34" borderId="0" xfId="76" applyFont="1" applyFill="1" applyBorder="1" applyAlignment="1">
      <alignment horizontal="center"/>
      <protection/>
    </xf>
    <xf numFmtId="0" fontId="8" fillId="0" borderId="0" xfId="76" applyFont="1" applyBorder="1" applyAlignment="1">
      <alignment horizontal="center"/>
      <protection/>
    </xf>
    <xf numFmtId="0" fontId="0" fillId="34" borderId="0" xfId="76" applyFont="1" applyFill="1" applyBorder="1" applyAlignment="1">
      <alignment horizontal="left"/>
      <protection/>
    </xf>
    <xf numFmtId="0" fontId="0" fillId="0" borderId="0" xfId="76" applyFont="1" applyBorder="1">
      <alignment/>
      <protection/>
    </xf>
    <xf numFmtId="0" fontId="2" fillId="0" borderId="0" xfId="76" applyFont="1" applyAlignment="1">
      <alignment horizontal="right"/>
      <protection/>
    </xf>
    <xf numFmtId="0" fontId="40" fillId="0" borderId="0" xfId="76" applyFont="1" applyAlignment="1">
      <alignment horizontal="left" vertical="center"/>
      <protection/>
    </xf>
    <xf numFmtId="0" fontId="2" fillId="0" borderId="10" xfId="76" applyFont="1" applyBorder="1" applyAlignment="1">
      <alignment vertical="center" wrapText="1"/>
      <protection/>
    </xf>
    <xf numFmtId="0" fontId="16" fillId="0" borderId="10" xfId="76" applyFont="1" applyBorder="1" applyAlignment="1">
      <alignment horizontal="center" vertical="center" wrapText="1"/>
      <protection/>
    </xf>
    <xf numFmtId="0" fontId="16" fillId="34" borderId="10" xfId="76" applyFont="1" applyFill="1" applyBorder="1" applyAlignment="1">
      <alignment horizontal="center" vertical="center" wrapText="1"/>
      <protection/>
    </xf>
    <xf numFmtId="0" fontId="16" fillId="0" borderId="0" xfId="76" applyFont="1">
      <alignment/>
      <protection/>
    </xf>
    <xf numFmtId="2" fontId="0" fillId="0" borderId="10" xfId="76" applyNumberFormat="1" applyFont="1" applyBorder="1" applyAlignment="1">
      <alignment horizontal="right" vertical="center" wrapText="1"/>
      <protection/>
    </xf>
    <xf numFmtId="2" fontId="0" fillId="34" borderId="10" xfId="76" applyNumberFormat="1" applyFont="1" applyFill="1" applyBorder="1" applyAlignment="1">
      <alignment horizontal="right" vertical="center" wrapText="1"/>
      <protection/>
    </xf>
    <xf numFmtId="2" fontId="2" fillId="0" borderId="10" xfId="76" applyNumberFormat="1" applyFont="1" applyBorder="1" applyAlignment="1">
      <alignment horizontal="right" vertical="center" wrapText="1"/>
      <protection/>
    </xf>
    <xf numFmtId="0" fontId="14" fillId="34" borderId="21" xfId="76" applyFont="1" applyFill="1" applyBorder="1" applyAlignment="1">
      <alignment vertical="center" wrapText="1"/>
      <protection/>
    </xf>
    <xf numFmtId="2" fontId="14" fillId="34" borderId="21" xfId="76" applyNumberFormat="1" applyFont="1" applyFill="1" applyBorder="1" applyAlignment="1">
      <alignment vertical="center" wrapText="1"/>
      <protection/>
    </xf>
    <xf numFmtId="0" fontId="12" fillId="0" borderId="0" xfId="76" applyFont="1" applyBorder="1" applyAlignment="1">
      <alignment vertical="center" wrapText="1"/>
      <protection/>
    </xf>
    <xf numFmtId="0" fontId="12" fillId="34" borderId="0" xfId="76" applyFont="1" applyFill="1" applyBorder="1" applyAlignment="1">
      <alignment vertical="center" wrapText="1"/>
      <protection/>
    </xf>
    <xf numFmtId="2" fontId="12" fillId="0" borderId="0" xfId="76" applyNumberFormat="1" applyFont="1" applyAlignment="1">
      <alignment vertical="center" wrapText="1"/>
      <protection/>
    </xf>
    <xf numFmtId="0" fontId="12" fillId="0" borderId="0" xfId="76" applyFont="1" applyAlignment="1">
      <alignment vertical="center" wrapText="1"/>
      <protection/>
    </xf>
    <xf numFmtId="0" fontId="5" fillId="0" borderId="0" xfId="76" applyFont="1" applyAlignment="1">
      <alignment/>
      <protection/>
    </xf>
    <xf numFmtId="2" fontId="0" fillId="0" borderId="10" xfId="76" applyNumberFormat="1" applyFont="1" applyBorder="1" applyAlignment="1">
      <alignment vertical="center" wrapText="1"/>
      <protection/>
    </xf>
    <xf numFmtId="2" fontId="2" fillId="0" borderId="10" xfId="76" applyNumberFormat="1" applyFont="1" applyBorder="1" applyAlignment="1">
      <alignment vertical="center" wrapText="1"/>
      <protection/>
    </xf>
    <xf numFmtId="0" fontId="14" fillId="34" borderId="21" xfId="76" applyFont="1" applyFill="1" applyBorder="1" applyAlignment="1">
      <alignment vertical="center"/>
      <protection/>
    </xf>
    <xf numFmtId="2" fontId="14" fillId="34" borderId="21" xfId="76" applyNumberFormat="1" applyFont="1" applyFill="1" applyBorder="1" applyAlignment="1">
      <alignment vertical="center"/>
      <protection/>
    </xf>
    <xf numFmtId="2" fontId="2" fillId="34" borderId="21" xfId="76" applyNumberFormat="1" applyFont="1" applyFill="1" applyBorder="1" applyAlignment="1">
      <alignment vertical="center"/>
      <protection/>
    </xf>
    <xf numFmtId="0" fontId="14" fillId="34" borderId="0" xfId="76" applyFont="1" applyFill="1" applyBorder="1" applyAlignment="1">
      <alignment horizontal="left" vertical="center"/>
      <protection/>
    </xf>
    <xf numFmtId="0" fontId="60" fillId="34" borderId="0" xfId="76" applyFont="1" applyFill="1">
      <alignment/>
      <protection/>
    </xf>
    <xf numFmtId="0" fontId="43" fillId="34" borderId="0" xfId="76" applyFont="1" applyFill="1" applyAlignment="1">
      <alignment/>
      <protection/>
    </xf>
    <xf numFmtId="0" fontId="46" fillId="34" borderId="0" xfId="76" applyFont="1" applyFill="1" applyAlignment="1">
      <alignment/>
      <protection/>
    </xf>
    <xf numFmtId="0" fontId="45" fillId="34" borderId="0" xfId="76" applyFont="1" applyFill="1" applyAlignment="1">
      <alignment horizontal="center"/>
      <protection/>
    </xf>
    <xf numFmtId="0" fontId="47" fillId="34" borderId="0" xfId="76" applyFont="1" applyFill="1" applyAlignment="1">
      <alignment horizontal="center"/>
      <protection/>
    </xf>
    <xf numFmtId="0" fontId="39" fillId="34" borderId="0" xfId="76" applyFont="1" applyFill="1">
      <alignment/>
      <protection/>
    </xf>
    <xf numFmtId="0" fontId="39" fillId="34" borderId="10" xfId="76" applyFont="1" applyFill="1" applyBorder="1" applyAlignment="1">
      <alignment horizontal="center" vertical="center"/>
      <protection/>
    </xf>
    <xf numFmtId="0" fontId="42" fillId="34" borderId="10" xfId="76" applyFont="1" applyFill="1" applyBorder="1" applyAlignment="1">
      <alignment horizontal="center" vertical="center" wrapText="1"/>
      <protection/>
    </xf>
    <xf numFmtId="0" fontId="47" fillId="34" borderId="10" xfId="76" applyFont="1" applyFill="1" applyBorder="1" applyAlignment="1">
      <alignment vertical="center" wrapText="1"/>
      <protection/>
    </xf>
    <xf numFmtId="2" fontId="42" fillId="34" borderId="10" xfId="76" applyNumberFormat="1" applyFont="1" applyFill="1" applyBorder="1" applyAlignment="1">
      <alignment vertical="center" wrapText="1"/>
      <protection/>
    </xf>
    <xf numFmtId="0" fontId="40" fillId="34" borderId="10" xfId="76" applyFont="1" applyFill="1" applyBorder="1" applyAlignment="1">
      <alignment horizontal="center" vertical="center"/>
      <protection/>
    </xf>
    <xf numFmtId="0" fontId="40" fillId="34" borderId="10" xfId="76" applyFont="1" applyFill="1" applyBorder="1" applyAlignment="1">
      <alignment vertical="center"/>
      <protection/>
    </xf>
    <xf numFmtId="2" fontId="47" fillId="34" borderId="10" xfId="76" applyNumberFormat="1" applyFont="1" applyFill="1" applyBorder="1" applyAlignment="1">
      <alignment vertical="center" wrapText="1"/>
      <protection/>
    </xf>
    <xf numFmtId="0" fontId="46" fillId="34" borderId="0" xfId="76" applyFont="1" applyFill="1">
      <alignment/>
      <protection/>
    </xf>
    <xf numFmtId="0" fontId="40" fillId="34" borderId="0" xfId="76" applyFont="1" applyFill="1" applyAlignment="1">
      <alignment horizontal="right" vertical="center" wrapText="1"/>
      <protection/>
    </xf>
    <xf numFmtId="0" fontId="39" fillId="34" borderId="0" xfId="76" applyFont="1" applyFill="1" applyAlignment="1">
      <alignment vertical="center"/>
      <protection/>
    </xf>
    <xf numFmtId="2" fontId="39" fillId="34" borderId="0" xfId="76" applyNumberFormat="1" applyFont="1" applyFill="1" applyAlignment="1">
      <alignment vertical="center"/>
      <protection/>
    </xf>
    <xf numFmtId="2" fontId="40" fillId="34" borderId="0" xfId="76" applyNumberFormat="1" applyFont="1" applyFill="1" applyAlignment="1">
      <alignment vertical="center" wrapText="1"/>
      <protection/>
    </xf>
    <xf numFmtId="0" fontId="43" fillId="0" borderId="0" xfId="76" applyFont="1" applyAlignment="1">
      <alignment/>
      <protection/>
    </xf>
    <xf numFmtId="0" fontId="46" fillId="0" borderId="0" xfId="76" applyFont="1" applyAlignment="1">
      <alignment/>
      <protection/>
    </xf>
    <xf numFmtId="0" fontId="47" fillId="0" borderId="0" xfId="76" applyFont="1" applyAlignment="1">
      <alignment horizontal="left" vertical="center"/>
      <protection/>
    </xf>
    <xf numFmtId="0" fontId="45" fillId="0" borderId="0" xfId="76" applyFont="1" applyAlignment="1">
      <alignment horizontal="center"/>
      <protection/>
    </xf>
    <xf numFmtId="0" fontId="47" fillId="0" borderId="0" xfId="76" applyFont="1" applyAlignment="1">
      <alignment horizontal="center"/>
      <protection/>
    </xf>
    <xf numFmtId="0" fontId="60" fillId="0" borderId="10" xfId="76" applyFont="1" applyBorder="1" applyAlignment="1">
      <alignment horizontal="center" vertical="center" wrapText="1"/>
      <protection/>
    </xf>
    <xf numFmtId="0" fontId="60" fillId="34" borderId="10" xfId="76" applyFont="1" applyFill="1" applyBorder="1" applyAlignment="1">
      <alignment horizontal="center" vertical="center" wrapText="1"/>
      <protection/>
    </xf>
    <xf numFmtId="0" fontId="68" fillId="0" borderId="10" xfId="76" applyFont="1" applyBorder="1" applyAlignment="1">
      <alignment horizontal="right" vertical="center" wrapText="1"/>
      <protection/>
    </xf>
    <xf numFmtId="0" fontId="69" fillId="34" borderId="10" xfId="76" applyFont="1" applyFill="1" applyBorder="1" applyAlignment="1">
      <alignment horizontal="right" vertical="center" wrapText="1"/>
      <protection/>
    </xf>
    <xf numFmtId="2" fontId="68" fillId="34" borderId="10" xfId="76" applyNumberFormat="1" applyFont="1" applyFill="1" applyBorder="1" applyAlignment="1">
      <alignment horizontal="right" vertical="center" wrapText="1"/>
      <protection/>
    </xf>
    <xf numFmtId="2" fontId="68" fillId="0" borderId="10" xfId="76" applyNumberFormat="1" applyFont="1" applyBorder="1" applyAlignment="1">
      <alignment horizontal="right" vertical="center" wrapText="1"/>
      <protection/>
    </xf>
    <xf numFmtId="2" fontId="42" fillId="0" borderId="10" xfId="76" applyNumberFormat="1" applyFont="1" applyBorder="1" applyAlignment="1">
      <alignment vertical="center" wrapText="1"/>
      <protection/>
    </xf>
    <xf numFmtId="0" fontId="69" fillId="0" borderId="10" xfId="76" applyFont="1" applyBorder="1" applyAlignment="1">
      <alignment horizontal="right" vertical="center" wrapText="1"/>
      <protection/>
    </xf>
    <xf numFmtId="2" fontId="69" fillId="34" borderId="10" xfId="76" applyNumberFormat="1" applyFont="1" applyFill="1" applyBorder="1" applyAlignment="1">
      <alignment horizontal="right" vertical="center" wrapText="1"/>
      <protection/>
    </xf>
    <xf numFmtId="0" fontId="40" fillId="0" borderId="10" xfId="76" applyFont="1" applyBorder="1" applyAlignment="1">
      <alignment vertical="center" wrapText="1"/>
      <protection/>
    </xf>
    <xf numFmtId="0" fontId="46" fillId="0" borderId="0" xfId="76" applyFont="1">
      <alignment/>
      <protection/>
    </xf>
    <xf numFmtId="1" fontId="60" fillId="0" borderId="0" xfId="76" applyNumberFormat="1" applyFont="1">
      <alignment/>
      <protection/>
    </xf>
    <xf numFmtId="2" fontId="60" fillId="0" borderId="0" xfId="76" applyNumberFormat="1" applyFont="1">
      <alignment/>
      <protection/>
    </xf>
    <xf numFmtId="1" fontId="39" fillId="0" borderId="0" xfId="76" applyNumberFormat="1" applyFont="1" applyAlignment="1">
      <alignment vertical="center"/>
      <protection/>
    </xf>
    <xf numFmtId="0" fontId="49" fillId="0" borderId="0" xfId="76" applyFont="1" applyAlignment="1">
      <alignment horizontal="right" vertical="center"/>
      <protection/>
    </xf>
    <xf numFmtId="0" fontId="39" fillId="0" borderId="0" xfId="76" applyFont="1" applyAlignment="1">
      <alignment horizontal="center" vertical="center"/>
      <protection/>
    </xf>
    <xf numFmtId="0" fontId="40" fillId="0" borderId="0" xfId="76" applyFont="1" applyAlignment="1">
      <alignment horizontal="center" vertical="center"/>
      <protection/>
    </xf>
    <xf numFmtId="0" fontId="40" fillId="34" borderId="14" xfId="76" applyFont="1" applyFill="1" applyBorder="1" applyAlignment="1">
      <alignment horizontal="center" vertical="center" wrapText="1"/>
      <protection/>
    </xf>
    <xf numFmtId="0" fontId="40" fillId="0" borderId="14" xfId="76" applyFont="1" applyBorder="1" applyAlignment="1">
      <alignment horizontal="center" vertical="center" wrapText="1"/>
      <protection/>
    </xf>
    <xf numFmtId="0" fontId="40" fillId="0" borderId="14" xfId="76" applyFont="1" applyFill="1" applyBorder="1" applyAlignment="1">
      <alignment horizontal="center" vertical="center" wrapText="1"/>
      <protection/>
    </xf>
    <xf numFmtId="0" fontId="48" fillId="0" borderId="10" xfId="76" applyFont="1" applyBorder="1" applyAlignment="1">
      <alignment horizontal="center" vertical="center" wrapText="1"/>
      <protection/>
    </xf>
    <xf numFmtId="0" fontId="48" fillId="34" borderId="10" xfId="76" applyFont="1" applyFill="1" applyBorder="1" applyAlignment="1">
      <alignment horizontal="center" vertical="center" wrapText="1"/>
      <protection/>
    </xf>
    <xf numFmtId="0" fontId="70" fillId="0" borderId="0" xfId="76" applyFont="1" applyBorder="1" applyAlignment="1">
      <alignment vertical="center"/>
      <protection/>
    </xf>
    <xf numFmtId="2" fontId="42" fillId="34" borderId="10" xfId="0" applyNumberFormat="1" applyFont="1" applyFill="1" applyBorder="1" applyAlignment="1">
      <alignment horizontal="right" vertical="center" wrapText="1"/>
    </xf>
    <xf numFmtId="169" fontId="42" fillId="0" borderId="10" xfId="76" applyNumberFormat="1" applyFont="1" applyBorder="1" applyAlignment="1">
      <alignment vertical="center" wrapText="1"/>
      <protection/>
    </xf>
    <xf numFmtId="2" fontId="42" fillId="0" borderId="10" xfId="76" applyNumberFormat="1" applyFont="1" applyBorder="1" applyAlignment="1">
      <alignment horizontal="center" vertical="center" wrapText="1"/>
      <protection/>
    </xf>
    <xf numFmtId="2" fontId="39" fillId="0" borderId="10" xfId="76" applyNumberFormat="1" applyFont="1" applyBorder="1" applyAlignment="1">
      <alignment horizontal="right" vertical="center"/>
      <protection/>
    </xf>
    <xf numFmtId="2" fontId="47" fillId="0" borderId="10" xfId="76" applyNumberFormat="1" applyFont="1" applyBorder="1" applyAlignment="1">
      <alignment vertical="center" wrapText="1"/>
      <protection/>
    </xf>
    <xf numFmtId="2" fontId="47" fillId="34" borderId="10" xfId="76" applyNumberFormat="1" applyFont="1" applyFill="1" applyBorder="1" applyAlignment="1">
      <alignment horizontal="center" vertical="center" wrapText="1"/>
      <protection/>
    </xf>
    <xf numFmtId="2" fontId="14" fillId="34" borderId="0" xfId="76" applyNumberFormat="1" applyFont="1" applyFill="1" applyBorder="1" applyAlignment="1">
      <alignment vertical="center" wrapText="1"/>
      <protection/>
    </xf>
    <xf numFmtId="0" fontId="39" fillId="0" borderId="0" xfId="76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2" fontId="71" fillId="0" borderId="10" xfId="0" applyNumberFormat="1" applyFont="1" applyBorder="1" applyAlignment="1">
      <alignment vertical="center"/>
    </xf>
    <xf numFmtId="2" fontId="11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2" fontId="72" fillId="0" borderId="10" xfId="0" applyNumberFormat="1" applyFont="1" applyBorder="1" applyAlignment="1">
      <alignment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2" fontId="71" fillId="34" borderId="10" xfId="0" applyNumberFormat="1" applyFont="1" applyFill="1" applyBorder="1" applyAlignment="1">
      <alignment vertical="center" wrapText="1"/>
    </xf>
    <xf numFmtId="2" fontId="11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 wrapText="1"/>
    </xf>
    <xf numFmtId="2" fontId="71" fillId="34" borderId="10" xfId="0" applyNumberFormat="1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2" fontId="40" fillId="0" borderId="0" xfId="76" applyNumberFormat="1" applyFont="1" applyAlignment="1">
      <alignment horizontal="right" vertical="center" wrapText="1"/>
      <protection/>
    </xf>
    <xf numFmtId="2" fontId="0" fillId="0" borderId="0" xfId="0" applyNumberFormat="1" applyFont="1" applyAlignment="1">
      <alignment/>
    </xf>
    <xf numFmtId="0" fontId="60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40" fillId="0" borderId="0" xfId="76" applyFont="1" applyBorder="1" applyAlignment="1">
      <alignment horizontal="center" vertical="center" wrapText="1"/>
      <protection/>
    </xf>
    <xf numFmtId="1" fontId="47" fillId="34" borderId="0" xfId="76" applyNumberFormat="1" applyFont="1" applyFill="1" applyBorder="1" applyAlignment="1">
      <alignment horizontal="center" vertical="center" wrapText="1"/>
      <protection/>
    </xf>
    <xf numFmtId="1" fontId="47" fillId="0" borderId="0" xfId="76" applyNumberFormat="1" applyFont="1" applyBorder="1" applyAlignment="1">
      <alignment horizontal="center" vertical="center" wrapText="1"/>
      <protection/>
    </xf>
    <xf numFmtId="0" fontId="43" fillId="0" borderId="0" xfId="0" applyFont="1" applyAlignment="1">
      <alignment/>
    </xf>
    <xf numFmtId="0" fontId="160" fillId="0" borderId="0" xfId="0" applyFont="1" applyBorder="1" applyAlignment="1">
      <alignment vertical="top"/>
    </xf>
    <xf numFmtId="0" fontId="60" fillId="0" borderId="0" xfId="0" applyFont="1" applyAlignment="1">
      <alignment horizontal="center" vertical="center"/>
    </xf>
    <xf numFmtId="0" fontId="161" fillId="0" borderId="10" xfId="0" applyFont="1" applyBorder="1" applyAlignment="1">
      <alignment horizontal="center"/>
    </xf>
    <xf numFmtId="0" fontId="162" fillId="0" borderId="10" xfId="0" applyFont="1" applyBorder="1" applyAlignment="1">
      <alignment horizontal="center" vertical="center" wrapText="1"/>
    </xf>
    <xf numFmtId="0" fontId="39" fillId="0" borderId="0" xfId="90" applyFont="1" applyAlignment="1">
      <alignment wrapText="1"/>
      <protection/>
    </xf>
    <xf numFmtId="2" fontId="47" fillId="34" borderId="10" xfId="90" applyNumberFormat="1" applyFont="1" applyFill="1" applyBorder="1" applyAlignment="1">
      <alignment horizontal="center" vertical="center" wrapText="1"/>
      <protection/>
    </xf>
    <xf numFmtId="0" fontId="40" fillId="0" borderId="0" xfId="90" applyFont="1" applyAlignment="1">
      <alignment wrapText="1"/>
      <protection/>
    </xf>
    <xf numFmtId="0" fontId="60" fillId="0" borderId="0" xfId="90" applyFont="1">
      <alignment/>
      <protection/>
    </xf>
    <xf numFmtId="0" fontId="32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 quotePrefix="1">
      <alignment horizontal="center" vertical="center" wrapText="1"/>
    </xf>
    <xf numFmtId="1" fontId="12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4" fillId="0" borderId="10" xfId="76" applyFont="1" applyBorder="1" applyAlignment="1">
      <alignment horizontal="center" vertical="center" wrapText="1"/>
      <protection/>
    </xf>
    <xf numFmtId="1" fontId="40" fillId="0" borderId="10" xfId="76" applyNumberFormat="1" applyFont="1" applyBorder="1" applyAlignment="1">
      <alignment vertical="center"/>
      <protection/>
    </xf>
    <xf numFmtId="0" fontId="40" fillId="0" borderId="0" xfId="78" applyFont="1">
      <alignment/>
      <protection/>
    </xf>
    <xf numFmtId="0" fontId="40" fillId="0" borderId="0" xfId="78" applyFont="1" applyAlignment="1">
      <alignment horizontal="center"/>
      <protection/>
    </xf>
    <xf numFmtId="0" fontId="48" fillId="0" borderId="0" xfId="78" applyFont="1">
      <alignment/>
      <protection/>
    </xf>
    <xf numFmtId="0" fontId="47" fillId="0" borderId="0" xfId="78" applyFont="1">
      <alignment/>
      <protection/>
    </xf>
    <xf numFmtId="0" fontId="40" fillId="0" borderId="0" xfId="78" applyFont="1" applyBorder="1">
      <alignment/>
      <protection/>
    </xf>
    <xf numFmtId="0" fontId="40" fillId="34" borderId="10" xfId="78" applyFont="1" applyFill="1" applyBorder="1" applyAlignment="1" quotePrefix="1">
      <alignment horizontal="center" vertical="center" wrapText="1"/>
      <protection/>
    </xf>
    <xf numFmtId="0" fontId="48" fillId="34" borderId="13" xfId="78" applyFont="1" applyFill="1" applyBorder="1" applyAlignment="1" quotePrefix="1">
      <alignment horizontal="center" vertical="center" wrapText="1"/>
      <protection/>
    </xf>
    <xf numFmtId="0" fontId="40" fillId="0" borderId="10" xfId="78" applyFont="1" applyBorder="1" applyAlignment="1">
      <alignment horizontal="center" vertical="center"/>
      <protection/>
    </xf>
    <xf numFmtId="0" fontId="40" fillId="0" borderId="10" xfId="78" applyFont="1" applyBorder="1" applyAlignment="1">
      <alignment horizontal="left" vertical="center"/>
      <protection/>
    </xf>
    <xf numFmtId="0" fontId="39" fillId="0" borderId="10" xfId="78" applyFont="1" applyBorder="1" applyAlignment="1">
      <alignment horizontal="left" vertical="center"/>
      <protection/>
    </xf>
    <xf numFmtId="0" fontId="163" fillId="0" borderId="10" xfId="78" applyFont="1" applyBorder="1" applyAlignment="1">
      <alignment horizontal="left" vertical="center"/>
      <protection/>
    </xf>
    <xf numFmtId="0" fontId="40" fillId="0" borderId="0" xfId="78" applyFont="1" applyBorder="1" applyAlignment="1">
      <alignment horizontal="left" vertical="center"/>
      <protection/>
    </xf>
    <xf numFmtId="0" fontId="39" fillId="0" borderId="10" xfId="89" applyFont="1" applyBorder="1" applyAlignment="1">
      <alignment horizontal="left" vertical="center"/>
      <protection/>
    </xf>
    <xf numFmtId="0" fontId="39" fillId="0" borderId="10" xfId="89" applyFont="1" applyFill="1" applyBorder="1" applyAlignment="1">
      <alignment horizontal="center" vertical="center" wrapText="1"/>
      <protection/>
    </xf>
    <xf numFmtId="0" fontId="40" fillId="0" borderId="0" xfId="78" applyFont="1" applyAlignment="1">
      <alignment horizontal="left" vertical="center"/>
      <protection/>
    </xf>
    <xf numFmtId="0" fontId="39" fillId="0" borderId="10" xfId="78" applyFont="1" applyBorder="1" applyAlignment="1">
      <alignment horizontal="center"/>
      <protection/>
    </xf>
    <xf numFmtId="0" fontId="39" fillId="0" borderId="10" xfId="89" applyFont="1" applyFill="1" applyBorder="1" applyAlignment="1">
      <alignment horizontal="center" vertical="center"/>
      <protection/>
    </xf>
    <xf numFmtId="0" fontId="40" fillId="0" borderId="10" xfId="78" applyFont="1" applyBorder="1">
      <alignment/>
      <protection/>
    </xf>
    <xf numFmtId="0" fontId="40" fillId="0" borderId="10" xfId="78" applyFont="1" applyBorder="1" applyAlignment="1">
      <alignment horizontal="center"/>
      <protection/>
    </xf>
    <xf numFmtId="0" fontId="39" fillId="0" borderId="10" xfId="78" applyFont="1" applyBorder="1">
      <alignment/>
      <protection/>
    </xf>
    <xf numFmtId="0" fontId="39" fillId="0" borderId="0" xfId="78" applyFont="1">
      <alignment/>
      <protection/>
    </xf>
    <xf numFmtId="0" fontId="40" fillId="0" borderId="10" xfId="78" applyFont="1" applyBorder="1" applyAlignment="1">
      <alignment horizontal="left"/>
      <protection/>
    </xf>
    <xf numFmtId="0" fontId="40" fillId="0" borderId="10" xfId="78" applyFont="1" applyBorder="1" applyAlignment="1">
      <alignment horizontal="center" vertical="top" wrapText="1"/>
      <protection/>
    </xf>
    <xf numFmtId="0" fontId="40" fillId="0" borderId="0" xfId="0" applyFont="1" applyBorder="1" applyAlignment="1">
      <alignment horizontal="right" vertical="center" wrapText="1"/>
    </xf>
    <xf numFmtId="0" fontId="40" fillId="0" borderId="0" xfId="0" applyFont="1" applyAlignment="1">
      <alignment horizontal="right" vertical="center" wrapText="1"/>
    </xf>
    <xf numFmtId="0" fontId="39" fillId="0" borderId="0" xfId="0" applyFont="1" applyAlignment="1">
      <alignment/>
    </xf>
    <xf numFmtId="0" fontId="32" fillId="0" borderId="14" xfId="76" applyFont="1" applyBorder="1" applyAlignment="1">
      <alignment horizontal="center" vertical="center" wrapText="1"/>
      <protection/>
    </xf>
    <xf numFmtId="1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1" fontId="0" fillId="34" borderId="10" xfId="90" applyNumberFormat="1" applyFont="1" applyFill="1" applyBorder="1" applyAlignment="1">
      <alignment horizontal="right" vertical="center"/>
      <protection/>
    </xf>
    <xf numFmtId="168" fontId="0" fillId="34" borderId="0" xfId="90" applyNumberFormat="1" applyFont="1" applyFill="1" applyBorder="1" applyAlignment="1">
      <alignment/>
      <protection/>
    </xf>
    <xf numFmtId="1" fontId="0" fillId="34" borderId="0" xfId="90" applyNumberFormat="1" applyFont="1" applyFill="1" applyAlignment="1">
      <alignment wrapText="1"/>
      <protection/>
    </xf>
    <xf numFmtId="1" fontId="2" fillId="34" borderId="0" xfId="90" applyNumberFormat="1" applyFont="1" applyFill="1" applyAlignment="1">
      <alignment wrapText="1"/>
      <protection/>
    </xf>
    <xf numFmtId="168" fontId="0" fillId="34" borderId="0" xfId="90" applyNumberFormat="1" applyFont="1" applyFill="1" applyAlignment="1">
      <alignment wrapText="1"/>
      <protection/>
    </xf>
    <xf numFmtId="1" fontId="0" fillId="0" borderId="0" xfId="90" applyNumberFormat="1" applyFont="1">
      <alignment/>
      <protection/>
    </xf>
    <xf numFmtId="0" fontId="2" fillId="0" borderId="10" xfId="76" applyFont="1" applyBorder="1" applyAlignment="1">
      <alignment horizontal="center" vertical="center" wrapText="1"/>
      <protection/>
    </xf>
    <xf numFmtId="0" fontId="2" fillId="34" borderId="10" xfId="76" applyFont="1" applyFill="1" applyBorder="1" applyAlignment="1">
      <alignment horizontal="center" vertical="center" wrapText="1"/>
      <protection/>
    </xf>
    <xf numFmtId="0" fontId="46" fillId="0" borderId="10" xfId="76" applyFont="1" applyBorder="1" applyAlignment="1">
      <alignment horizontal="center" vertical="center" wrapText="1"/>
      <protection/>
    </xf>
    <xf numFmtId="0" fontId="0" fillId="0" borderId="0" xfId="76" applyFont="1" applyBorder="1" applyAlignment="1">
      <alignment vertical="top" wrapText="1"/>
      <protection/>
    </xf>
    <xf numFmtId="0" fontId="0" fillId="0" borderId="21" xfId="76" applyFont="1" applyBorder="1" applyAlignment="1">
      <alignment vertical="top" wrapText="1"/>
      <protection/>
    </xf>
    <xf numFmtId="2" fontId="0" fillId="34" borderId="0" xfId="71" applyNumberFormat="1" applyFont="1" applyFill="1">
      <alignment/>
      <protection/>
    </xf>
    <xf numFmtId="2" fontId="72" fillId="0" borderId="10" xfId="0" applyNumberFormat="1" applyFont="1" applyBorder="1" applyAlignment="1">
      <alignment horizontal="center" vertical="center" wrapText="1"/>
    </xf>
    <xf numFmtId="2" fontId="71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81" fillId="0" borderId="10" xfId="93" applyFont="1" applyBorder="1" applyAlignment="1">
      <alignment horizontal="center" vertical="center" wrapText="1"/>
      <protection/>
    </xf>
    <xf numFmtId="2" fontId="12" fillId="34" borderId="21" xfId="76" applyNumberFormat="1" applyFont="1" applyFill="1" applyBorder="1" applyAlignment="1">
      <alignment vertical="center" wrapText="1"/>
      <protection/>
    </xf>
    <xf numFmtId="2" fontId="60" fillId="34" borderId="0" xfId="76" applyNumberFormat="1" applyFont="1" applyFill="1">
      <alignment/>
      <protection/>
    </xf>
    <xf numFmtId="1" fontId="40" fillId="0" borderId="0" xfId="76" applyNumberFormat="1" applyFont="1" applyBorder="1" applyAlignment="1">
      <alignment horizontal="right" vertical="center" wrapText="1"/>
      <protection/>
    </xf>
    <xf numFmtId="1" fontId="40" fillId="34" borderId="0" xfId="76" applyNumberFormat="1" applyFont="1" applyFill="1" applyAlignment="1">
      <alignment horizontal="right" vertical="center" wrapText="1"/>
      <protection/>
    </xf>
    <xf numFmtId="2" fontId="2" fillId="34" borderId="21" xfId="76" applyNumberFormat="1" applyFont="1" applyFill="1" applyBorder="1" applyAlignment="1">
      <alignment vertical="center" wrapText="1"/>
      <protection/>
    </xf>
    <xf numFmtId="0" fontId="46" fillId="34" borderId="0" xfId="76" applyFont="1" applyFill="1" applyAlignment="1">
      <alignment vertical="center"/>
      <protection/>
    </xf>
    <xf numFmtId="0" fontId="82" fillId="0" borderId="0" xfId="0" applyFont="1" applyAlignment="1">
      <alignment/>
    </xf>
    <xf numFmtId="0" fontId="11" fillId="34" borderId="0" xfId="0" applyFont="1" applyFill="1" applyAlignment="1">
      <alignment/>
    </xf>
    <xf numFmtId="0" fontId="2" fillId="34" borderId="0" xfId="76" applyFont="1" applyFill="1" applyAlignment="1">
      <alignment horizontal="center"/>
      <protection/>
    </xf>
    <xf numFmtId="0" fontId="2" fillId="34" borderId="0" xfId="76" applyFont="1" applyFill="1" applyAlignment="1">
      <alignment horizontal="left"/>
      <protection/>
    </xf>
    <xf numFmtId="0" fontId="2" fillId="34" borderId="10" xfId="76" applyFont="1" applyFill="1" applyBorder="1" applyAlignment="1">
      <alignment horizontal="center"/>
      <protection/>
    </xf>
    <xf numFmtId="0" fontId="13" fillId="34" borderId="0" xfId="76" applyFont="1" applyFill="1" applyAlignment="1">
      <alignment horizontal="right"/>
      <protection/>
    </xf>
    <xf numFmtId="0" fontId="2" fillId="34" borderId="10" xfId="76" applyFont="1" applyFill="1" applyBorder="1" applyAlignment="1">
      <alignment horizontal="center" vertical="center"/>
      <protection/>
    </xf>
    <xf numFmtId="0" fontId="40" fillId="34" borderId="0" xfId="76" applyFont="1" applyFill="1" applyAlignment="1">
      <alignment horizontal="left" vertical="center" wrapText="1"/>
      <protection/>
    </xf>
    <xf numFmtId="0" fontId="0" fillId="34" borderId="0" xfId="76" applyFont="1" applyFill="1">
      <alignment/>
      <protection/>
    </xf>
    <xf numFmtId="0" fontId="40" fillId="34" borderId="10" xfId="76" applyFont="1" applyFill="1" applyBorder="1" applyAlignment="1">
      <alignment horizontal="center" vertical="center" wrapText="1"/>
      <protection/>
    </xf>
    <xf numFmtId="0" fontId="5" fillId="34" borderId="0" xfId="71" applyFont="1" applyFill="1" applyAlignment="1">
      <alignment horizontal="center"/>
      <protection/>
    </xf>
    <xf numFmtId="0" fontId="85" fillId="34" borderId="0" xfId="76" applyFont="1" applyFill="1">
      <alignment/>
      <protection/>
    </xf>
    <xf numFmtId="2" fontId="39" fillId="34" borderId="10" xfId="71" applyNumberFormat="1" applyFont="1" applyFill="1" applyBorder="1" applyAlignment="1">
      <alignment horizontal="right" vertical="center" wrapText="1"/>
      <protection/>
    </xf>
    <xf numFmtId="2" fontId="40" fillId="34" borderId="10" xfId="76" applyNumberFormat="1" applyFont="1" applyFill="1" applyBorder="1" applyAlignment="1">
      <alignment horizontal="right" vertical="center" wrapText="1"/>
      <protection/>
    </xf>
    <xf numFmtId="0" fontId="39" fillId="0" borderId="10" xfId="76" applyFont="1" applyFill="1" applyBorder="1" applyAlignment="1">
      <alignment horizontal="center" vertical="center" wrapText="1"/>
      <protection/>
    </xf>
    <xf numFmtId="2" fontId="164" fillId="34" borderId="10" xfId="76" applyNumberFormat="1" applyFont="1" applyFill="1" applyBorder="1" applyAlignment="1">
      <alignment horizontal="right" vertical="center"/>
      <protection/>
    </xf>
    <xf numFmtId="0" fontId="46" fillId="34" borderId="0" xfId="76" applyFont="1" applyFill="1" applyBorder="1">
      <alignment/>
      <protection/>
    </xf>
    <xf numFmtId="0" fontId="0" fillId="34" borderId="10" xfId="71" applyFont="1" applyFill="1" applyBorder="1" applyAlignment="1">
      <alignment horizontal="center" vertical="center" wrapText="1"/>
      <protection/>
    </xf>
    <xf numFmtId="0" fontId="39" fillId="34" borderId="10" xfId="76" applyFont="1" applyFill="1" applyBorder="1" applyAlignment="1">
      <alignment horizontal="center" vertical="center" wrapText="1"/>
      <protection/>
    </xf>
    <xf numFmtId="0" fontId="2" fillId="0" borderId="10" xfId="90" applyFont="1" applyBorder="1" applyAlignment="1">
      <alignment horizontal="center" vertical="center" wrapText="1"/>
      <protection/>
    </xf>
    <xf numFmtId="0" fontId="14" fillId="0" borderId="0" xfId="0" applyFont="1" applyAlignment="1">
      <alignment horizontal="left"/>
    </xf>
    <xf numFmtId="0" fontId="2" fillId="0" borderId="10" xfId="90" applyFont="1" applyBorder="1" applyAlignment="1">
      <alignment horizontal="center" vertical="top" wrapText="1"/>
      <protection/>
    </xf>
    <xf numFmtId="0" fontId="0" fillId="0" borderId="0" xfId="90" applyFont="1">
      <alignment/>
      <protection/>
    </xf>
    <xf numFmtId="2" fontId="40" fillId="34" borderId="21" xfId="76" applyNumberFormat="1" applyFont="1" applyFill="1" applyBorder="1" applyAlignment="1">
      <alignment vertical="center" wrapText="1"/>
      <protection/>
    </xf>
    <xf numFmtId="0" fontId="42" fillId="34" borderId="10" xfId="90" applyFont="1" applyFill="1" applyBorder="1" applyAlignment="1">
      <alignment horizontal="center" vertical="center" wrapText="1"/>
      <protection/>
    </xf>
    <xf numFmtId="0" fontId="165" fillId="0" borderId="10" xfId="0" applyFont="1" applyBorder="1" applyAlignment="1">
      <alignment horizontal="center" vertical="center" wrapText="1"/>
    </xf>
    <xf numFmtId="0" fontId="165" fillId="0" borderId="13" xfId="0" applyFont="1" applyBorder="1" applyAlignment="1">
      <alignment horizontal="center" vertical="center" wrapText="1"/>
    </xf>
    <xf numFmtId="0" fontId="14" fillId="34" borderId="10" xfId="76" applyFont="1" applyFill="1" applyBorder="1" applyAlignment="1">
      <alignment horizontal="center" vertical="center"/>
      <protection/>
    </xf>
    <xf numFmtId="0" fontId="14" fillId="0" borderId="10" xfId="76" applyFont="1" applyBorder="1" applyAlignment="1">
      <alignment vertical="center"/>
      <protection/>
    </xf>
    <xf numFmtId="0" fontId="16" fillId="0" borderId="21" xfId="0" applyFont="1" applyBorder="1" applyAlignment="1">
      <alignment vertical="top" wrapText="1"/>
    </xf>
    <xf numFmtId="2" fontId="16" fillId="0" borderId="21" xfId="0" applyNumberFormat="1" applyFont="1" applyBorder="1" applyAlignment="1">
      <alignment vertical="top" wrapText="1"/>
    </xf>
    <xf numFmtId="0" fontId="71" fillId="0" borderId="10" xfId="0" applyFont="1" applyBorder="1" applyAlignment="1">
      <alignment horizontal="right" vertical="center"/>
    </xf>
    <xf numFmtId="2" fontId="72" fillId="0" borderId="10" xfId="0" applyNumberFormat="1" applyFont="1" applyBorder="1" applyAlignment="1">
      <alignment horizontal="right" vertical="center" wrapText="1"/>
    </xf>
    <xf numFmtId="2" fontId="71" fillId="34" borderId="10" xfId="0" applyNumberFormat="1" applyFont="1" applyFill="1" applyBorder="1" applyAlignment="1">
      <alignment horizontal="right" vertical="center" wrapText="1"/>
    </xf>
    <xf numFmtId="2" fontId="71" fillId="0" borderId="10" xfId="0" applyNumberFormat="1" applyFont="1" applyBorder="1" applyAlignment="1">
      <alignment horizontal="right" vertical="center"/>
    </xf>
    <xf numFmtId="2" fontId="71" fillId="34" borderId="10" xfId="0" applyNumberFormat="1" applyFont="1" applyFill="1" applyBorder="1" applyAlignment="1">
      <alignment horizontal="right" vertical="center"/>
    </xf>
    <xf numFmtId="0" fontId="71" fillId="34" borderId="10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81" fillId="34" borderId="10" xfId="0" applyFont="1" applyFill="1" applyBorder="1" applyAlignment="1">
      <alignment vertical="center" wrapText="1"/>
    </xf>
    <xf numFmtId="0" fontId="39" fillId="0" borderId="0" xfId="57" applyFont="1">
      <alignment/>
      <protection/>
    </xf>
    <xf numFmtId="0" fontId="40" fillId="0" borderId="0" xfId="76" applyFont="1" applyBorder="1" applyAlignment="1">
      <alignment horizontal="center" vertical="center"/>
      <protection/>
    </xf>
    <xf numFmtId="168" fontId="39" fillId="34" borderId="0" xfId="57" applyNumberFormat="1" applyFont="1" applyFill="1" applyBorder="1" applyAlignment="1">
      <alignment vertical="center"/>
      <protection/>
    </xf>
    <xf numFmtId="2" fontId="39" fillId="34" borderId="0" xfId="57" applyNumberFormat="1" applyFont="1" applyFill="1" applyBorder="1" applyAlignment="1">
      <alignment vertical="center"/>
      <protection/>
    </xf>
    <xf numFmtId="168" fontId="40" fillId="34" borderId="10" xfId="57" applyNumberFormat="1" applyFont="1" applyFill="1" applyBorder="1" applyAlignment="1">
      <alignment vertical="center"/>
      <protection/>
    </xf>
    <xf numFmtId="168" fontId="40" fillId="34" borderId="10" xfId="57" applyNumberFormat="1" applyFont="1" applyFill="1" applyBorder="1" applyAlignment="1">
      <alignment horizontal="center" vertical="center"/>
      <protection/>
    </xf>
    <xf numFmtId="0" fontId="40" fillId="0" borderId="0" xfId="57" applyFont="1">
      <alignment/>
      <protection/>
    </xf>
    <xf numFmtId="0" fontId="0" fillId="34" borderId="0" xfId="91" applyFill="1">
      <alignment/>
      <protection/>
    </xf>
    <xf numFmtId="0" fontId="4" fillId="34" borderId="0" xfId="91" applyFont="1" applyFill="1">
      <alignment/>
      <protection/>
    </xf>
    <xf numFmtId="0" fontId="2" fillId="34" borderId="0" xfId="91" applyFont="1" applyFill="1">
      <alignment/>
      <protection/>
    </xf>
    <xf numFmtId="0" fontId="16" fillId="34" borderId="0" xfId="91" applyFont="1" applyFill="1">
      <alignment/>
      <protection/>
    </xf>
    <xf numFmtId="0" fontId="16" fillId="34" borderId="10" xfId="91" applyFont="1" applyFill="1" applyBorder="1" applyAlignment="1">
      <alignment horizontal="center" vertical="top" wrapText="1"/>
      <protection/>
    </xf>
    <xf numFmtId="0" fontId="16" fillId="34" borderId="15" xfId="91" applyFont="1" applyFill="1" applyBorder="1" applyAlignment="1">
      <alignment horizontal="center" vertical="top" wrapText="1"/>
      <protection/>
    </xf>
    <xf numFmtId="0" fontId="16" fillId="34" borderId="18" xfId="91" applyFont="1" applyFill="1" applyBorder="1" applyAlignment="1">
      <alignment horizontal="center" vertical="top" wrapText="1"/>
      <protection/>
    </xf>
    <xf numFmtId="0" fontId="16" fillId="34" borderId="17" xfId="91" applyFont="1" applyFill="1" applyBorder="1" applyAlignment="1">
      <alignment horizontal="center" vertical="top" wrapText="1"/>
      <protection/>
    </xf>
    <xf numFmtId="2" fontId="0" fillId="34" borderId="10" xfId="91" applyNumberFormat="1" applyFont="1" applyFill="1" applyBorder="1" applyAlignment="1">
      <alignment horizontal="right" vertical="center" wrapText="1"/>
      <protection/>
    </xf>
    <xf numFmtId="2" fontId="0" fillId="34" borderId="10" xfId="91" applyNumberFormat="1" applyFont="1" applyFill="1" applyBorder="1" applyAlignment="1">
      <alignment horizontal="right" vertical="center"/>
      <protection/>
    </xf>
    <xf numFmtId="0" fontId="2" fillId="34" borderId="10" xfId="91" applyFont="1" applyFill="1" applyBorder="1" applyAlignment="1">
      <alignment horizontal="center" vertical="center"/>
      <protection/>
    </xf>
    <xf numFmtId="0" fontId="2" fillId="34" borderId="10" xfId="91" applyFont="1" applyFill="1" applyBorder="1" applyAlignment="1">
      <alignment horizontal="left" vertical="center"/>
      <protection/>
    </xf>
    <xf numFmtId="0" fontId="2" fillId="34" borderId="10" xfId="91" applyFont="1" applyFill="1" applyBorder="1" applyAlignment="1">
      <alignment horizontal="left" vertical="center" wrapText="1"/>
      <protection/>
    </xf>
    <xf numFmtId="0" fontId="2" fillId="34" borderId="17" xfId="91" applyFont="1" applyFill="1" applyBorder="1" applyAlignment="1">
      <alignment horizontal="left" vertical="center"/>
      <protection/>
    </xf>
    <xf numFmtId="0" fontId="0" fillId="34" borderId="0" xfId="91" applyFont="1" applyFill="1">
      <alignment/>
      <protection/>
    </xf>
    <xf numFmtId="2" fontId="2" fillId="34" borderId="10" xfId="91" applyNumberFormat="1" applyFont="1" applyFill="1" applyBorder="1" applyAlignment="1">
      <alignment horizontal="right" vertical="center"/>
      <protection/>
    </xf>
    <xf numFmtId="0" fontId="0" fillId="34" borderId="10" xfId="91" applyFont="1" applyFill="1" applyBorder="1" applyAlignment="1">
      <alignment horizontal="center" vertical="center"/>
      <protection/>
    </xf>
    <xf numFmtId="0" fontId="2" fillId="34" borderId="0" xfId="91" applyFont="1" applyFill="1" applyAlignment="1">
      <alignment horizontal="left"/>
      <protection/>
    </xf>
    <xf numFmtId="0" fontId="2" fillId="34" borderId="15" xfId="91" applyFont="1" applyFill="1" applyBorder="1" applyAlignment="1">
      <alignment horizontal="center" vertical="center"/>
      <protection/>
    </xf>
    <xf numFmtId="0" fontId="2" fillId="34" borderId="10" xfId="91" applyFont="1" applyFill="1" applyBorder="1" applyAlignment="1" quotePrefix="1">
      <alignment horizontal="center" vertical="center"/>
      <protection/>
    </xf>
    <xf numFmtId="0" fontId="39" fillId="34" borderId="10" xfId="76" applyFont="1" applyFill="1" applyBorder="1" applyAlignment="1">
      <alignment horizontal="center" vertical="center" wrapText="1"/>
      <protection/>
    </xf>
    <xf numFmtId="0" fontId="40" fillId="0" borderId="10" xfId="77" applyFont="1" applyFill="1" applyBorder="1">
      <alignment/>
      <protection/>
    </xf>
    <xf numFmtId="0" fontId="39" fillId="0" borderId="10" xfId="77" applyFont="1" applyFill="1" applyBorder="1">
      <alignment/>
      <protection/>
    </xf>
    <xf numFmtId="0" fontId="40" fillId="0" borderId="10" xfId="77" applyFont="1" applyFill="1" applyBorder="1" applyAlignment="1">
      <alignment vertical="top" wrapText="1"/>
      <protection/>
    </xf>
    <xf numFmtId="0" fontId="39" fillId="0" borderId="10" xfId="89" applyFont="1" applyBorder="1" applyAlignment="1">
      <alignment vertical="center" wrapText="1"/>
      <protection/>
    </xf>
    <xf numFmtId="0" fontId="47" fillId="0" borderId="10" xfId="76" applyFont="1" applyBorder="1" applyAlignment="1">
      <alignment vertical="center"/>
      <protection/>
    </xf>
    <xf numFmtId="0" fontId="42" fillId="34" borderId="10" xfId="90" applyFont="1" applyFill="1" applyBorder="1" applyAlignment="1">
      <alignment horizontal="center" vertical="center" wrapText="1"/>
      <protection/>
    </xf>
    <xf numFmtId="0" fontId="2" fillId="0" borderId="10" xfId="76" applyFont="1" applyBorder="1" applyAlignment="1">
      <alignment horizontal="center" vertical="center" wrapText="1"/>
      <protection/>
    </xf>
    <xf numFmtId="0" fontId="2" fillId="0" borderId="10" xfId="76" applyFont="1" applyBorder="1" applyAlignment="1">
      <alignment horizontal="center" vertical="center"/>
      <protection/>
    </xf>
    <xf numFmtId="0" fontId="60" fillId="0" borderId="0" xfId="76" applyFont="1">
      <alignment/>
      <protection/>
    </xf>
    <xf numFmtId="0" fontId="2" fillId="34" borderId="10" xfId="90" applyFont="1" applyFill="1" applyBorder="1" applyAlignment="1">
      <alignment horizontal="center" vertical="top" wrapText="1"/>
      <protection/>
    </xf>
    <xf numFmtId="0" fontId="5" fillId="0" borderId="0" xfId="76" applyFont="1" applyAlignment="1">
      <alignment horizont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39" fillId="34" borderId="10" xfId="76" applyFont="1" applyFill="1" applyBorder="1" applyAlignment="1">
      <alignment horizontal="center" vertical="center" wrapText="1"/>
      <protection/>
    </xf>
    <xf numFmtId="0" fontId="39" fillId="0" borderId="10" xfId="76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wrapText="1"/>
    </xf>
    <xf numFmtId="0" fontId="3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34" borderId="0" xfId="90" applyFont="1" applyFill="1" applyBorder="1" applyAlignment="1">
      <alignment horizontal="center" vertical="center" wrapText="1"/>
      <protection/>
    </xf>
    <xf numFmtId="0" fontId="47" fillId="34" borderId="0" xfId="90" applyFont="1" applyFill="1" applyBorder="1" applyAlignment="1">
      <alignment horizontal="center" vertical="center" wrapText="1"/>
      <protection/>
    </xf>
    <xf numFmtId="0" fontId="40" fillId="34" borderId="10" xfId="90" applyFont="1" applyFill="1" applyBorder="1" applyAlignment="1">
      <alignment horizontal="center" vertical="center" wrapText="1"/>
      <protection/>
    </xf>
    <xf numFmtId="0" fontId="46" fillId="0" borderId="0" xfId="90" applyFont="1" applyBorder="1" applyAlignment="1">
      <alignment/>
      <protection/>
    </xf>
    <xf numFmtId="0" fontId="46" fillId="0" borderId="14" xfId="90" applyFont="1" applyBorder="1" applyAlignment="1">
      <alignment horizontal="center" vertical="center" wrapText="1"/>
      <protection/>
    </xf>
    <xf numFmtId="0" fontId="46" fillId="34" borderId="14" xfId="90" applyFont="1" applyFill="1" applyBorder="1" applyAlignment="1">
      <alignment horizontal="center" vertical="center" wrapText="1"/>
      <protection/>
    </xf>
    <xf numFmtId="0" fontId="46" fillId="34" borderId="22" xfId="90" applyFont="1" applyFill="1" applyBorder="1" applyAlignment="1">
      <alignment horizontal="center" vertical="center" wrapText="1"/>
      <protection/>
    </xf>
    <xf numFmtId="0" fontId="46" fillId="34" borderId="10" xfId="90" applyFont="1" applyFill="1" applyBorder="1" applyAlignment="1">
      <alignment horizontal="center" vertical="center" wrapText="1"/>
      <protection/>
    </xf>
    <xf numFmtId="0" fontId="163" fillId="0" borderId="10" xfId="90" applyFont="1" applyBorder="1" applyAlignment="1">
      <alignment horizontal="center"/>
      <protection/>
    </xf>
    <xf numFmtId="0" fontId="165" fillId="0" borderId="0" xfId="90" applyFont="1" applyAlignment="1">
      <alignment horizontal="center"/>
      <protection/>
    </xf>
    <xf numFmtId="0" fontId="163" fillId="0" borderId="0" xfId="90" applyFont="1" applyAlignment="1">
      <alignment horizontal="center"/>
      <protection/>
    </xf>
    <xf numFmtId="0" fontId="60" fillId="0" borderId="0" xfId="90" applyFont="1" applyBorder="1" applyAlignment="1">
      <alignment/>
      <protection/>
    </xf>
    <xf numFmtId="0" fontId="60" fillId="0" borderId="10" xfId="90" applyFont="1" applyBorder="1" applyAlignment="1" quotePrefix="1">
      <alignment horizontal="center" vertical="top" wrapText="1"/>
      <protection/>
    </xf>
    <xf numFmtId="0" fontId="60" fillId="0" borderId="15" xfId="90" applyFont="1" applyBorder="1" applyAlignment="1" quotePrefix="1">
      <alignment horizontal="center" vertical="top" wrapText="1"/>
      <protection/>
    </xf>
    <xf numFmtId="0" fontId="166" fillId="0" borderId="0" xfId="90" applyFont="1">
      <alignment/>
      <protection/>
    </xf>
    <xf numFmtId="0" fontId="46" fillId="0" borderId="14" xfId="0" applyFont="1" applyBorder="1" applyAlignment="1">
      <alignment horizontal="center" vertical="center" wrapText="1"/>
    </xf>
    <xf numFmtId="0" fontId="46" fillId="0" borderId="0" xfId="90" applyFont="1" applyAlignment="1">
      <alignment horizontal="center"/>
      <protection/>
    </xf>
    <xf numFmtId="0" fontId="46" fillId="0" borderId="0" xfId="90" applyFont="1">
      <alignment/>
      <protection/>
    </xf>
    <xf numFmtId="1" fontId="40" fillId="0" borderId="0" xfId="76" applyNumberFormat="1" applyFont="1" applyBorder="1" applyAlignment="1">
      <alignment horizontal="center" vertical="center"/>
      <protection/>
    </xf>
    <xf numFmtId="0" fontId="60" fillId="0" borderId="0" xfId="90" applyFont="1" applyBorder="1" applyAlignment="1">
      <alignment horizontal="center"/>
      <protection/>
    </xf>
    <xf numFmtId="0" fontId="163" fillId="0" borderId="10" xfId="90" applyFont="1" applyBorder="1" applyAlignment="1">
      <alignment horizontal="center" vertical="center"/>
      <protection/>
    </xf>
    <xf numFmtId="0" fontId="60" fillId="0" borderId="10" xfId="90" applyFont="1" applyBorder="1" applyAlignment="1" quotePrefix="1">
      <alignment horizontal="left" vertical="center" wrapText="1"/>
      <protection/>
    </xf>
    <xf numFmtId="0" fontId="60" fillId="0" borderId="10" xfId="90" applyFont="1" applyBorder="1" applyAlignment="1" quotePrefix="1">
      <alignment horizontal="center" vertical="center" wrapText="1"/>
      <protection/>
    </xf>
    <xf numFmtId="0" fontId="60" fillId="0" borderId="10" xfId="90" applyFont="1" applyBorder="1" applyAlignment="1">
      <alignment horizontal="left" vertical="center"/>
      <protection/>
    </xf>
    <xf numFmtId="0" fontId="60" fillId="0" borderId="10" xfId="90" applyFont="1" applyBorder="1" applyAlignment="1">
      <alignment horizontal="center" vertical="center"/>
      <protection/>
    </xf>
    <xf numFmtId="0" fontId="60" fillId="0" borderId="15" xfId="90" applyFont="1" applyBorder="1" applyAlignment="1">
      <alignment horizontal="center" vertical="center"/>
      <protection/>
    </xf>
    <xf numFmtId="0" fontId="31" fillId="0" borderId="0" xfId="0" applyFont="1" applyAlignment="1">
      <alignment horizontal="center"/>
    </xf>
    <xf numFmtId="0" fontId="32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1" fillId="34" borderId="0" xfId="0" applyFont="1" applyFill="1" applyAlignment="1">
      <alignment vertical="center"/>
    </xf>
    <xf numFmtId="0" fontId="3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2" fillId="34" borderId="10" xfId="0" applyFont="1" applyFill="1" applyBorder="1" applyAlignment="1">
      <alignment horizontal="center" vertical="center" wrapText="1"/>
    </xf>
    <xf numFmtId="0" fontId="39" fillId="0" borderId="10" xfId="81" applyFont="1" applyBorder="1" applyAlignment="1">
      <alignment horizontal="center" vertical="center"/>
      <protection/>
    </xf>
    <xf numFmtId="0" fontId="39" fillId="0" borderId="10" xfId="81" applyFont="1" applyBorder="1" applyAlignment="1">
      <alignment horizontal="center" vertical="center" wrapText="1"/>
      <protection/>
    </xf>
    <xf numFmtId="1" fontId="39" fillId="34" borderId="10" xfId="0" applyNumberFormat="1" applyFont="1" applyFill="1" applyBorder="1" applyAlignment="1">
      <alignment horizontal="center" vertical="center"/>
    </xf>
    <xf numFmtId="1" fontId="4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165" fillId="34" borderId="10" xfId="0" applyFont="1" applyFill="1" applyBorder="1" applyAlignment="1">
      <alignment horizontal="center" vertical="center" wrapText="1"/>
    </xf>
    <xf numFmtId="0" fontId="165" fillId="34" borderId="10" xfId="0" applyFont="1" applyFill="1" applyBorder="1" applyAlignment="1">
      <alignment horizontal="center" vertical="top" wrapText="1"/>
    </xf>
    <xf numFmtId="0" fontId="32" fillId="34" borderId="0" xfId="0" applyFont="1" applyFill="1" applyBorder="1" applyAlignment="1">
      <alignment/>
    </xf>
    <xf numFmtId="0" fontId="0" fillId="34" borderId="0" xfId="0" applyFont="1" applyFill="1" applyAlignment="1">
      <alignment vertical="center"/>
    </xf>
    <xf numFmtId="0" fontId="31" fillId="34" borderId="10" xfId="0" applyFont="1" applyFill="1" applyBorder="1" applyAlignment="1" quotePrefix="1">
      <alignment horizontal="center" vertical="center" wrapText="1"/>
    </xf>
    <xf numFmtId="0" fontId="0" fillId="34" borderId="0" xfId="0" applyFill="1" applyAlignment="1">
      <alignment vertical="center"/>
    </xf>
    <xf numFmtId="0" fontId="39" fillId="34" borderId="10" xfId="0" applyFont="1" applyFill="1" applyBorder="1" applyAlignment="1">
      <alignment vertical="center"/>
    </xf>
    <xf numFmtId="1" fontId="39" fillId="34" borderId="10" xfId="0" applyNumberFormat="1" applyFont="1" applyFill="1" applyBorder="1" applyAlignment="1">
      <alignment vertical="center"/>
    </xf>
    <xf numFmtId="1" fontId="40" fillId="34" borderId="10" xfId="0" applyNumberFormat="1" applyFont="1" applyFill="1" applyBorder="1" applyAlignment="1">
      <alignment vertical="center"/>
    </xf>
    <xf numFmtId="0" fontId="29" fillId="34" borderId="0" xfId="0" applyFont="1" applyFill="1" applyAlignment="1">
      <alignment/>
    </xf>
    <xf numFmtId="0" fontId="156" fillId="0" borderId="0" xfId="76" applyFont="1" applyAlignment="1">
      <alignment horizontal="center"/>
      <protection/>
    </xf>
    <xf numFmtId="0" fontId="6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2" fontId="39" fillId="34" borderId="1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6" fillId="0" borderId="0" xfId="76" applyFont="1">
      <alignment/>
      <protection/>
    </xf>
    <xf numFmtId="0" fontId="0" fillId="0" borderId="10" xfId="76" applyBorder="1">
      <alignment/>
      <protection/>
    </xf>
    <xf numFmtId="0" fontId="0" fillId="0" borderId="10" xfId="76" applyBorder="1" applyAlignment="1">
      <alignment horizontal="center"/>
      <protection/>
    </xf>
    <xf numFmtId="0" fontId="42" fillId="0" borderId="10" xfId="76" applyFont="1" applyBorder="1" applyAlignment="1">
      <alignment horizontal="center" vertical="center"/>
      <protection/>
    </xf>
    <xf numFmtId="0" fontId="60" fillId="0" borderId="10" xfId="76" applyFont="1" applyFill="1" applyBorder="1" applyAlignment="1">
      <alignment horizontal="left" vertical="center"/>
      <protection/>
    </xf>
    <xf numFmtId="2" fontId="39" fillId="34" borderId="10" xfId="76" applyNumberFormat="1" applyFont="1" applyFill="1" applyBorder="1" applyAlignment="1">
      <alignment horizontal="right" vertical="center" wrapText="1"/>
      <protection/>
    </xf>
    <xf numFmtId="1" fontId="47" fillId="34" borderId="10" xfId="76" applyNumberFormat="1" applyFont="1" applyFill="1" applyBorder="1" applyAlignment="1">
      <alignment vertical="center" wrapText="1"/>
      <protection/>
    </xf>
    <xf numFmtId="0" fontId="47" fillId="34" borderId="10" xfId="76" applyFont="1" applyFill="1" applyBorder="1" applyAlignment="1">
      <alignment horizontal="center" vertical="center" wrapText="1"/>
      <protection/>
    </xf>
    <xf numFmtId="0" fontId="47" fillId="0" borderId="10" xfId="76" applyFont="1" applyBorder="1" applyAlignment="1">
      <alignment horizontal="center" vertical="center" wrapText="1"/>
      <protection/>
    </xf>
    <xf numFmtId="0" fontId="60" fillId="0" borderId="10" xfId="0" applyFont="1" applyFill="1" applyBorder="1" applyAlignment="1">
      <alignment horizontal="left" vertical="center"/>
    </xf>
    <xf numFmtId="1" fontId="12" fillId="0" borderId="10" xfId="0" applyNumberFormat="1" applyFont="1" applyBorder="1" applyAlignment="1">
      <alignment horizontal="right" vertical="center" wrapText="1"/>
    </xf>
    <xf numFmtId="2" fontId="0" fillId="0" borderId="10" xfId="0" applyNumberFormat="1" applyBorder="1" applyAlignment="1">
      <alignment horizontal="right" vertical="center" wrapText="1"/>
    </xf>
    <xf numFmtId="2" fontId="12" fillId="0" borderId="10" xfId="0" applyNumberFormat="1" applyFont="1" applyBorder="1" applyAlignment="1">
      <alignment horizontal="right" vertical="center" wrapText="1"/>
    </xf>
    <xf numFmtId="1" fontId="6" fillId="0" borderId="10" xfId="0" applyNumberFormat="1" applyFont="1" applyBorder="1" applyAlignment="1">
      <alignment vertical="center" wrapText="1"/>
    </xf>
    <xf numFmtId="2" fontId="6" fillId="0" borderId="10" xfId="0" applyNumberFormat="1" applyFont="1" applyBorder="1" applyAlignment="1">
      <alignment horizontal="right" vertical="center" wrapText="1"/>
    </xf>
    <xf numFmtId="2" fontId="6" fillId="0" borderId="10" xfId="0" applyNumberFormat="1" applyFont="1" applyBorder="1" applyAlignment="1">
      <alignment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1" fillId="0" borderId="10" xfId="76" applyFont="1" applyBorder="1" applyAlignment="1">
      <alignment horizontal="center" vertical="center" wrapText="1"/>
      <protection/>
    </xf>
    <xf numFmtId="0" fontId="47" fillId="0" borderId="0" xfId="76" applyFont="1" applyBorder="1" applyAlignment="1">
      <alignment vertical="center"/>
      <protection/>
    </xf>
    <xf numFmtId="0" fontId="39" fillId="0" borderId="10" xfId="76" applyFont="1" applyBorder="1" applyAlignment="1">
      <alignment vertical="center"/>
      <protection/>
    </xf>
    <xf numFmtId="0" fontId="39" fillId="34" borderId="10" xfId="90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1" fontId="39" fillId="34" borderId="10" xfId="90" applyNumberFormat="1" applyFont="1" applyFill="1" applyBorder="1" applyAlignment="1">
      <alignment horizontal="right" vertical="center" wrapText="1"/>
      <protection/>
    </xf>
    <xf numFmtId="0" fontId="39" fillId="34" borderId="10" xfId="76" applyFont="1" applyFill="1" applyBorder="1" applyAlignment="1">
      <alignment horizontal="right" vertical="center"/>
      <protection/>
    </xf>
    <xf numFmtId="0" fontId="39" fillId="34" borderId="17" xfId="76" applyFont="1" applyFill="1" applyBorder="1" applyAlignment="1">
      <alignment horizontal="right" vertical="center"/>
      <protection/>
    </xf>
    <xf numFmtId="0" fontId="167" fillId="34" borderId="0" xfId="76" applyFont="1" applyFill="1" applyAlignment="1">
      <alignment vertical="top"/>
      <protection/>
    </xf>
    <xf numFmtId="0" fontId="60" fillId="34" borderId="0" xfId="90" applyFont="1" applyFill="1" applyAlignment="1">
      <alignment horizontal="center" vertical="center"/>
      <protection/>
    </xf>
    <xf numFmtId="0" fontId="39" fillId="34" borderId="10" xfId="90" applyFont="1" applyFill="1" applyBorder="1" applyAlignment="1">
      <alignment horizontal="center" vertical="center" wrapText="1"/>
      <protection/>
    </xf>
    <xf numFmtId="0" fontId="2" fillId="34" borderId="10" xfId="76" applyFont="1" applyFill="1" applyBorder="1" applyAlignment="1">
      <alignment horizontal="center" vertical="center" wrapText="1"/>
      <protection/>
    </xf>
    <xf numFmtId="0" fontId="0" fillId="34" borderId="0" xfId="76" applyFont="1" applyFill="1">
      <alignment/>
      <protection/>
    </xf>
    <xf numFmtId="0" fontId="40" fillId="34" borderId="10" xfId="76" applyFont="1" applyFill="1" applyBorder="1" applyAlignment="1">
      <alignment horizontal="center" vertical="center"/>
      <protection/>
    </xf>
    <xf numFmtId="0" fontId="0" fillId="34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0" fontId="2" fillId="34" borderId="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 vertical="top" wrapText="1"/>
    </xf>
    <xf numFmtId="0" fontId="2" fillId="34" borderId="0" xfId="0" applyFont="1" applyFill="1" applyAlignment="1">
      <alignment horizontal="left"/>
    </xf>
    <xf numFmtId="0" fontId="6" fillId="34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3" fillId="34" borderId="0" xfId="0" applyFont="1" applyFill="1" applyAlignment="1">
      <alignment horizontal="right"/>
    </xf>
    <xf numFmtId="0" fontId="62" fillId="34" borderId="10" xfId="90" applyFont="1" applyFill="1" applyBorder="1" applyAlignment="1">
      <alignment wrapText="1"/>
      <protection/>
    </xf>
    <xf numFmtId="0" fontId="39" fillId="34" borderId="0" xfId="90" applyFont="1" applyFill="1" applyAlignment="1">
      <alignment horizontal="right" vertical="center" wrapText="1"/>
      <protection/>
    </xf>
    <xf numFmtId="0" fontId="163" fillId="34" borderId="10" xfId="90" applyFont="1" applyFill="1" applyBorder="1" applyAlignment="1">
      <alignment horizontal="right" vertical="center" wrapText="1"/>
      <protection/>
    </xf>
    <xf numFmtId="0" fontId="92" fillId="0" borderId="0" xfId="90" applyFont="1" applyAlignment="1">
      <alignment/>
      <protection/>
    </xf>
    <xf numFmtId="0" fontId="93" fillId="0" borderId="0" xfId="90" applyFont="1">
      <alignment/>
      <protection/>
    </xf>
    <xf numFmtId="0" fontId="92" fillId="0" borderId="10" xfId="90" applyFont="1" applyBorder="1" applyAlignment="1">
      <alignment horizontal="center"/>
      <protection/>
    </xf>
    <xf numFmtId="0" fontId="93" fillId="0" borderId="10" xfId="90" applyFont="1" applyBorder="1" applyAlignment="1">
      <alignment horizontal="center"/>
      <protection/>
    </xf>
    <xf numFmtId="0" fontId="93" fillId="0" borderId="10" xfId="90" applyFont="1" applyBorder="1">
      <alignment/>
      <protection/>
    </xf>
    <xf numFmtId="0" fontId="93" fillId="0" borderId="10" xfId="90" applyFont="1" applyBorder="1" applyAlignment="1">
      <alignment horizontal="left"/>
      <protection/>
    </xf>
    <xf numFmtId="0" fontId="93" fillId="0" borderId="10" xfId="90" applyFont="1" applyFill="1" applyBorder="1">
      <alignment/>
      <protection/>
    </xf>
    <xf numFmtId="0" fontId="94" fillId="0" borderId="0" xfId="0" applyFont="1" applyAlignment="1">
      <alignment/>
    </xf>
    <xf numFmtId="0" fontId="95" fillId="0" borderId="0" xfId="0" applyFont="1" applyAlignment="1">
      <alignment/>
    </xf>
    <xf numFmtId="0" fontId="40" fillId="0" borderId="10" xfId="90" applyFont="1" applyBorder="1" applyAlignment="1">
      <alignment horizontal="center" vertical="center" wrapText="1"/>
      <protection/>
    </xf>
    <xf numFmtId="0" fontId="5" fillId="0" borderId="0" xfId="90" applyFont="1" applyAlignment="1">
      <alignment horizontal="center"/>
      <protection/>
    </xf>
    <xf numFmtId="0" fontId="2" fillId="34" borderId="10" xfId="90" applyFont="1" applyFill="1" applyBorder="1" applyAlignment="1">
      <alignment horizontal="center" vertical="top" wrapText="1"/>
      <protection/>
    </xf>
    <xf numFmtId="0" fontId="165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60" fillId="0" borderId="0" xfId="0" applyFont="1" applyAlignment="1">
      <alignment horizontal="center"/>
    </xf>
    <xf numFmtId="0" fontId="2" fillId="0" borderId="10" xfId="90" applyFont="1" applyBorder="1" applyAlignment="1">
      <alignment horizontal="center" vertical="top" wrapText="1"/>
      <protection/>
    </xf>
    <xf numFmtId="0" fontId="6" fillId="0" borderId="0" xfId="90" applyFont="1" applyAlignment="1">
      <alignment horizontal="center"/>
      <protection/>
    </xf>
    <xf numFmtId="0" fontId="3" fillId="0" borderId="0" xfId="0" applyFont="1" applyAlignment="1">
      <alignment horizontal="right"/>
    </xf>
    <xf numFmtId="0" fontId="2" fillId="0" borderId="15" xfId="90" applyFont="1" applyBorder="1" applyAlignment="1">
      <alignment horizontal="center" vertical="top" wrapText="1"/>
      <protection/>
    </xf>
    <xf numFmtId="2" fontId="14" fillId="34" borderId="0" xfId="76" applyNumberFormat="1" applyFont="1" applyFill="1" applyBorder="1" applyAlignment="1">
      <alignment horizontal="left" vertical="center"/>
      <protection/>
    </xf>
    <xf numFmtId="0" fontId="18" fillId="34" borderId="0" xfId="57" applyFont="1" applyFill="1">
      <alignment/>
      <protection/>
    </xf>
    <xf numFmtId="0" fontId="21" fillId="34" borderId="10" xfId="57" applyFont="1" applyFill="1" applyBorder="1" applyAlignment="1">
      <alignment horizontal="center" vertical="center" wrapText="1"/>
      <protection/>
    </xf>
    <xf numFmtId="0" fontId="25" fillId="34" borderId="14" xfId="57" applyFont="1" applyFill="1" applyBorder="1" applyAlignment="1">
      <alignment horizontal="center"/>
      <protection/>
    </xf>
    <xf numFmtId="0" fontId="25" fillId="34" borderId="16" xfId="57" applyFont="1" applyFill="1" applyBorder="1" applyAlignment="1">
      <alignment horizontal="center" wrapText="1"/>
      <protection/>
    </xf>
    <xf numFmtId="0" fontId="25" fillId="34" borderId="10" xfId="57" applyFont="1" applyFill="1" applyBorder="1" applyAlignment="1">
      <alignment horizontal="center"/>
      <protection/>
    </xf>
    <xf numFmtId="0" fontId="25" fillId="34" borderId="10" xfId="57" applyFont="1" applyFill="1" applyBorder="1" applyAlignment="1">
      <alignment horizontal="center" wrapText="1"/>
      <protection/>
    </xf>
    <xf numFmtId="0" fontId="42" fillId="34" borderId="10" xfId="0" applyFont="1" applyFill="1" applyBorder="1" applyAlignment="1">
      <alignment horizontal="center" vertical="center"/>
    </xf>
    <xf numFmtId="0" fontId="60" fillId="34" borderId="10" xfId="0" applyFont="1" applyFill="1" applyBorder="1" applyAlignment="1">
      <alignment horizontal="left" vertical="center"/>
    </xf>
    <xf numFmtId="0" fontId="39" fillId="34" borderId="10" xfId="0" applyFont="1" applyFill="1" applyBorder="1" applyAlignment="1">
      <alignment horizontal="center" vertical="center" wrapText="1"/>
    </xf>
    <xf numFmtId="0" fontId="60" fillId="34" borderId="0" xfId="0" applyFont="1" applyFill="1" applyAlignment="1">
      <alignment/>
    </xf>
    <xf numFmtId="0" fontId="40" fillId="34" borderId="0" xfId="0" applyFont="1" applyFill="1" applyAlignment="1">
      <alignment/>
    </xf>
    <xf numFmtId="2" fontId="0" fillId="34" borderId="0" xfId="0" applyNumberFormat="1" applyFill="1" applyAlignment="1">
      <alignment/>
    </xf>
    <xf numFmtId="0" fontId="81" fillId="34" borderId="21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/>
    </xf>
    <xf numFmtId="0" fontId="0" fillId="34" borderId="15" xfId="0" applyFont="1" applyFill="1" applyBorder="1" applyAlignment="1">
      <alignment horizontal="center" vertical="center" wrapText="1"/>
    </xf>
    <xf numFmtId="0" fontId="39" fillId="34" borderId="15" xfId="0" applyFont="1" applyFill="1" applyBorder="1" applyAlignment="1">
      <alignment vertical="center"/>
    </xf>
    <xf numFmtId="168" fontId="39" fillId="34" borderId="10" xfId="0" applyNumberFormat="1" applyFont="1" applyFill="1" applyBorder="1" applyAlignment="1">
      <alignment vertical="center"/>
    </xf>
    <xf numFmtId="168" fontId="40" fillId="34" borderId="10" xfId="0" applyNumberFormat="1" applyFont="1" applyFill="1" applyBorder="1" applyAlignment="1">
      <alignment vertical="center"/>
    </xf>
    <xf numFmtId="2" fontId="40" fillId="34" borderId="10" xfId="0" applyNumberFormat="1" applyFont="1" applyFill="1" applyBorder="1" applyAlignment="1">
      <alignment vertical="center"/>
    </xf>
    <xf numFmtId="0" fontId="11" fillId="34" borderId="0" xfId="0" applyFont="1" applyFill="1" applyBorder="1" applyAlignment="1">
      <alignment vertical="center" wrapText="1"/>
    </xf>
    <xf numFmtId="0" fontId="40" fillId="34" borderId="0" xfId="0" applyFont="1" applyFill="1" applyBorder="1" applyAlignment="1">
      <alignment vertical="center"/>
    </xf>
    <xf numFmtId="0" fontId="47" fillId="34" borderId="0" xfId="0" applyFont="1" applyFill="1" applyBorder="1" applyAlignment="1">
      <alignment horizontal="right" vertical="center" wrapText="1"/>
    </xf>
    <xf numFmtId="0" fontId="47" fillId="34" borderId="0" xfId="0" applyFont="1" applyFill="1" applyAlignment="1">
      <alignment horizontal="right" vertical="center" wrapText="1"/>
    </xf>
    <xf numFmtId="0" fontId="42" fillId="34" borderId="0" xfId="0" applyFont="1" applyFill="1" applyAlignment="1">
      <alignment vertical="center"/>
    </xf>
    <xf numFmtId="0" fontId="40" fillId="34" borderId="10" xfId="0" applyFont="1" applyFill="1" applyBorder="1" applyAlignment="1">
      <alignment vertical="center"/>
    </xf>
    <xf numFmtId="0" fontId="40" fillId="34" borderId="15" xfId="0" applyFont="1" applyFill="1" applyBorder="1" applyAlignment="1">
      <alignment vertical="center"/>
    </xf>
    <xf numFmtId="0" fontId="2" fillId="34" borderId="0" xfId="76" applyFont="1" applyFill="1" applyBorder="1" applyAlignment="1">
      <alignment horizontal="right"/>
      <protection/>
    </xf>
    <xf numFmtId="168" fontId="39" fillId="34" borderId="10" xfId="76" applyNumberFormat="1" applyFont="1" applyFill="1" applyBorder="1" applyAlignment="1">
      <alignment horizontal="right" vertical="center"/>
      <protection/>
    </xf>
    <xf numFmtId="168" fontId="40" fillId="34" borderId="10" xfId="76" applyNumberFormat="1" applyFont="1" applyFill="1" applyBorder="1" applyAlignment="1">
      <alignment horizontal="right" vertical="center"/>
      <protection/>
    </xf>
    <xf numFmtId="0" fontId="0" fillId="34" borderId="10" xfId="90" applyFont="1" applyFill="1" applyBorder="1" applyAlignment="1">
      <alignment horizontal="center" vertical="top" wrapText="1"/>
      <protection/>
    </xf>
    <xf numFmtId="0" fontId="0" fillId="34" borderId="10" xfId="0" applyFont="1" applyFill="1" applyBorder="1" applyAlignment="1">
      <alignment horizontal="center" vertical="top" wrapText="1"/>
    </xf>
    <xf numFmtId="2" fontId="40" fillId="34" borderId="10" xfId="0" applyNumberFormat="1" applyFont="1" applyFill="1" applyBorder="1" applyAlignment="1">
      <alignment horizontal="center" vertical="center"/>
    </xf>
    <xf numFmtId="1" fontId="39" fillId="34" borderId="10" xfId="0" applyNumberFormat="1" applyFont="1" applyFill="1" applyBorder="1" applyAlignment="1">
      <alignment horizontal="right" vertical="center"/>
    </xf>
    <xf numFmtId="0" fontId="39" fillId="34" borderId="15" xfId="0" applyFont="1" applyFill="1" applyBorder="1" applyAlignment="1">
      <alignment horizontal="right" vertical="center"/>
    </xf>
    <xf numFmtId="168" fontId="39" fillId="34" borderId="10" xfId="0" applyNumberFormat="1" applyFont="1" applyFill="1" applyBorder="1" applyAlignment="1">
      <alignment horizontal="right" vertical="center"/>
    </xf>
    <xf numFmtId="2" fontId="39" fillId="34" borderId="10" xfId="0" applyNumberFormat="1" applyFont="1" applyFill="1" applyBorder="1" applyAlignment="1">
      <alignment horizontal="right" vertical="center"/>
    </xf>
    <xf numFmtId="1" fontId="40" fillId="34" borderId="10" xfId="0" applyNumberFormat="1" applyFont="1" applyFill="1" applyBorder="1" applyAlignment="1">
      <alignment horizontal="right" vertical="center"/>
    </xf>
    <xf numFmtId="0" fontId="40" fillId="34" borderId="10" xfId="0" applyFont="1" applyFill="1" applyBorder="1" applyAlignment="1">
      <alignment horizontal="right" vertical="center"/>
    </xf>
    <xf numFmtId="168" fontId="40" fillId="34" borderId="10" xfId="0" applyNumberFormat="1" applyFont="1" applyFill="1" applyBorder="1" applyAlignment="1">
      <alignment horizontal="right" vertical="center"/>
    </xf>
    <xf numFmtId="2" fontId="40" fillId="34" borderId="10" xfId="0" applyNumberFormat="1" applyFont="1" applyFill="1" applyBorder="1" applyAlignment="1">
      <alignment horizontal="right" vertical="center"/>
    </xf>
    <xf numFmtId="2" fontId="12" fillId="34" borderId="10" xfId="0" applyNumberFormat="1" applyFont="1" applyFill="1" applyBorder="1" applyAlignment="1">
      <alignment horizontal="right" vertical="center"/>
    </xf>
    <xf numFmtId="0" fontId="11" fillId="34" borderId="0" xfId="76" applyFont="1" applyFill="1">
      <alignment/>
      <protection/>
    </xf>
    <xf numFmtId="0" fontId="0" fillId="34" borderId="10" xfId="90" applyFont="1" applyFill="1" applyBorder="1" applyAlignment="1">
      <alignment horizontal="center" vertical="center" wrapText="1"/>
      <protection/>
    </xf>
    <xf numFmtId="0" fontId="40" fillId="34" borderId="10" xfId="76" applyFont="1" applyFill="1" applyBorder="1" applyAlignment="1">
      <alignment horizontal="right" vertical="center"/>
      <protection/>
    </xf>
    <xf numFmtId="0" fontId="2" fillId="34" borderId="12" xfId="76" applyFont="1" applyFill="1" applyBorder="1" applyAlignment="1">
      <alignment/>
      <protection/>
    </xf>
    <xf numFmtId="0" fontId="3" fillId="34" borderId="0" xfId="0" applyFont="1" applyFill="1" applyAlignment="1">
      <alignment horizontal="left"/>
    </xf>
    <xf numFmtId="0" fontId="10" fillId="34" borderId="0" xfId="0" applyFont="1" applyFill="1" applyAlignment="1">
      <alignment horizontal="center"/>
    </xf>
    <xf numFmtId="0" fontId="138" fillId="34" borderId="0" xfId="83" applyFill="1">
      <alignment/>
      <protection/>
    </xf>
    <xf numFmtId="0" fontId="138" fillId="0" borderId="0" xfId="83">
      <alignment/>
      <protection/>
    </xf>
    <xf numFmtId="0" fontId="138" fillId="34" borderId="0" xfId="83" applyFill="1" applyAlignment="1">
      <alignment horizontal="left"/>
      <protection/>
    </xf>
    <xf numFmtId="0" fontId="17" fillId="34" borderId="0" xfId="83" applyFont="1" applyFill="1">
      <alignment/>
      <protection/>
    </xf>
    <xf numFmtId="0" fontId="17" fillId="0" borderId="0" xfId="83" applyFont="1">
      <alignment/>
      <protection/>
    </xf>
    <xf numFmtId="0" fontId="21" fillId="34" borderId="10" xfId="83" applyFont="1" applyFill="1" applyBorder="1" applyAlignment="1">
      <alignment horizontal="center" vertical="center" wrapText="1"/>
      <protection/>
    </xf>
    <xf numFmtId="0" fontId="21" fillId="34" borderId="15" xfId="83" applyFont="1" applyFill="1" applyBorder="1" applyAlignment="1">
      <alignment horizontal="center" vertical="center" wrapText="1"/>
      <protection/>
    </xf>
    <xf numFmtId="0" fontId="17" fillId="34" borderId="0" xfId="83" applyFont="1" applyFill="1" applyAlignment="1">
      <alignment horizontal="center"/>
      <protection/>
    </xf>
    <xf numFmtId="0" fontId="17" fillId="0" borderId="0" xfId="83" applyFont="1" applyAlignment="1">
      <alignment horizontal="center"/>
      <protection/>
    </xf>
    <xf numFmtId="0" fontId="21" fillId="34" borderId="13" xfId="83" applyFont="1" applyFill="1" applyBorder="1" applyAlignment="1">
      <alignment horizontal="center" vertical="top" wrapText="1"/>
      <protection/>
    </xf>
    <xf numFmtId="0" fontId="21" fillId="34" borderId="10" xfId="83" applyFont="1" applyFill="1" applyBorder="1" applyAlignment="1">
      <alignment horizontal="center" vertical="top" wrapText="1"/>
      <protection/>
    </xf>
    <xf numFmtId="0" fontId="27" fillId="34" borderId="0" xfId="83" applyFont="1" applyFill="1" applyAlignment="1">
      <alignment horizontal="center"/>
      <protection/>
    </xf>
    <xf numFmtId="0" fontId="27" fillId="0" borderId="0" xfId="83" applyFont="1" applyAlignment="1">
      <alignment horizontal="center"/>
      <protection/>
    </xf>
    <xf numFmtId="0" fontId="39" fillId="34" borderId="10" xfId="0" applyFont="1" applyFill="1" applyBorder="1" applyAlignment="1">
      <alignment horizontal="left" vertical="center" wrapText="1"/>
    </xf>
    <xf numFmtId="0" fontId="27" fillId="34" borderId="0" xfId="83" applyFont="1" applyFill="1" applyAlignment="1">
      <alignment horizontal="center" vertical="center"/>
      <protection/>
    </xf>
    <xf numFmtId="0" fontId="27" fillId="0" borderId="0" xfId="83" applyFont="1" applyAlignment="1">
      <alignment horizontal="center" vertical="center"/>
      <protection/>
    </xf>
    <xf numFmtId="0" fontId="138" fillId="34" borderId="0" xfId="83" applyFill="1" applyAlignment="1">
      <alignment vertical="center"/>
      <protection/>
    </xf>
    <xf numFmtId="0" fontId="138" fillId="0" borderId="0" xfId="83" applyAlignment="1">
      <alignment vertical="center"/>
      <protection/>
    </xf>
    <xf numFmtId="0" fontId="138" fillId="34" borderId="0" xfId="83" applyFill="1" applyBorder="1" applyAlignment="1">
      <alignment vertical="center"/>
      <protection/>
    </xf>
    <xf numFmtId="0" fontId="138" fillId="0" borderId="0" xfId="83" applyBorder="1" applyAlignment="1">
      <alignment vertical="center"/>
      <protection/>
    </xf>
    <xf numFmtId="0" fontId="138" fillId="0" borderId="10" xfId="83" applyBorder="1" applyAlignment="1">
      <alignment vertical="center"/>
      <protection/>
    </xf>
    <xf numFmtId="0" fontId="98" fillId="34" borderId="10" xfId="83" applyFont="1" applyFill="1" applyBorder="1" applyAlignment="1">
      <alignment vertical="center" wrapText="1"/>
      <protection/>
    </xf>
    <xf numFmtId="0" fontId="138" fillId="34" borderId="0" xfId="83" applyFont="1" applyFill="1">
      <alignment/>
      <protection/>
    </xf>
    <xf numFmtId="0" fontId="17" fillId="34" borderId="0" xfId="83" applyFont="1" applyFill="1" applyBorder="1" applyAlignment="1">
      <alignment horizontal="left"/>
      <protection/>
    </xf>
    <xf numFmtId="0" fontId="138" fillId="34" borderId="0" xfId="83" applyFill="1" applyBorder="1">
      <alignment/>
      <protection/>
    </xf>
    <xf numFmtId="0" fontId="138" fillId="34" borderId="12" xfId="83" applyFill="1" applyBorder="1" applyAlignment="1">
      <alignment horizontal="center"/>
      <protection/>
    </xf>
    <xf numFmtId="0" fontId="23" fillId="34" borderId="0" xfId="83" applyFont="1" applyFill="1">
      <alignment/>
      <protection/>
    </xf>
    <xf numFmtId="0" fontId="17" fillId="34" borderId="0" xfId="83" applyFont="1" applyFill="1" applyBorder="1" applyAlignment="1">
      <alignment horizontal="center" vertical="center"/>
      <protection/>
    </xf>
    <xf numFmtId="0" fontId="9" fillId="34" borderId="10" xfId="0" applyFont="1" applyFill="1" applyBorder="1" applyAlignment="1">
      <alignment horizontal="center" vertical="center" wrapText="1"/>
    </xf>
    <xf numFmtId="0" fontId="99" fillId="34" borderId="10" xfId="83" applyFont="1" applyFill="1" applyBorder="1" applyAlignment="1">
      <alignment horizontal="center" vertical="center" wrapText="1"/>
      <protection/>
    </xf>
    <xf numFmtId="0" fontId="100" fillId="34" borderId="10" xfId="83" applyFont="1" applyFill="1" applyBorder="1" applyAlignment="1">
      <alignment horizontal="center" vertical="center" wrapText="1"/>
      <protection/>
    </xf>
    <xf numFmtId="0" fontId="17" fillId="0" borderId="10" xfId="83" applyFont="1" applyBorder="1" applyAlignment="1">
      <alignment horizontal="center"/>
      <protection/>
    </xf>
    <xf numFmtId="0" fontId="101" fillId="34" borderId="0" xfId="83" applyFont="1" applyFill="1" applyBorder="1" applyAlignment="1">
      <alignment horizontal="center" vertical="center"/>
      <protection/>
    </xf>
    <xf numFmtId="0" fontId="62" fillId="34" borderId="10" xfId="90" applyFont="1" applyFill="1" applyBorder="1" applyAlignment="1">
      <alignment horizontal="left" vertical="center" wrapText="1"/>
      <protection/>
    </xf>
    <xf numFmtId="0" fontId="17" fillId="34" borderId="0" xfId="83" applyFont="1" applyFill="1" applyBorder="1" applyAlignment="1">
      <alignment horizontal="center"/>
      <protection/>
    </xf>
    <xf numFmtId="0" fontId="87" fillId="0" borderId="10" xfId="57" applyFont="1" applyBorder="1" applyAlignment="1">
      <alignment horizontal="center" vertical="center" textRotation="90" wrapText="1"/>
      <protection/>
    </xf>
    <xf numFmtId="0" fontId="1" fillId="0" borderId="0" xfId="57" applyFont="1" applyAlignment="1">
      <alignment horizontal="center" vertical="center" textRotation="90" wrapText="1"/>
      <protection/>
    </xf>
    <xf numFmtId="0" fontId="1" fillId="0" borderId="10" xfId="57" applyFont="1" applyBorder="1" applyAlignment="1">
      <alignment horizontal="center" vertical="center" textRotation="90" wrapText="1"/>
      <protection/>
    </xf>
    <xf numFmtId="0" fontId="138" fillId="34" borderId="0" xfId="83" applyFont="1" applyFill="1" applyBorder="1">
      <alignment/>
      <protection/>
    </xf>
    <xf numFmtId="0" fontId="39" fillId="34" borderId="10" xfId="0" applyFont="1" applyFill="1" applyBorder="1" applyAlignment="1">
      <alignment horizontal="left" vertical="center"/>
    </xf>
    <xf numFmtId="0" fontId="42" fillId="0" borderId="0" xfId="90" applyFont="1" applyAlignment="1">
      <alignment/>
      <protection/>
    </xf>
    <xf numFmtId="0" fontId="47" fillId="0" borderId="0" xfId="90" applyFont="1" applyAlignment="1">
      <alignment/>
      <protection/>
    </xf>
    <xf numFmtId="0" fontId="41" fillId="0" borderId="0" xfId="90" applyFont="1" applyAlignment="1">
      <alignment horizontal="right"/>
      <protection/>
    </xf>
    <xf numFmtId="0" fontId="43" fillId="0" borderId="0" xfId="90" applyFont="1" applyAlignment="1">
      <alignment/>
      <protection/>
    </xf>
    <xf numFmtId="0" fontId="163" fillId="0" borderId="0" xfId="65" applyFont="1">
      <alignment/>
      <protection/>
    </xf>
    <xf numFmtId="0" fontId="45" fillId="0" borderId="0" xfId="90" applyFont="1" applyAlignment="1">
      <alignment horizontal="center"/>
      <protection/>
    </xf>
    <xf numFmtId="0" fontId="45" fillId="0" borderId="0" xfId="90" applyFont="1" applyAlignment="1">
      <alignment/>
      <protection/>
    </xf>
    <xf numFmtId="0" fontId="163" fillId="0" borderId="0" xfId="65" applyFont="1" applyAlignment="1">
      <alignment horizontal="left"/>
      <protection/>
    </xf>
    <xf numFmtId="0" fontId="75" fillId="0" borderId="0" xfId="65" applyFont="1">
      <alignment/>
      <protection/>
    </xf>
    <xf numFmtId="0" fontId="75" fillId="0" borderId="0" xfId="65" applyFont="1" applyBorder="1" applyAlignment="1">
      <alignment horizontal="left"/>
      <protection/>
    </xf>
    <xf numFmtId="0" fontId="79" fillId="0" borderId="0" xfId="65" applyFont="1" applyAlignment="1">
      <alignment horizontal="center" vertical="center"/>
      <protection/>
    </xf>
    <xf numFmtId="0" fontId="79" fillId="0" borderId="10" xfId="65" applyFont="1" applyBorder="1" applyAlignment="1">
      <alignment horizontal="center" vertical="center" wrapText="1"/>
      <protection/>
    </xf>
    <xf numFmtId="0" fontId="59" fillId="0" borderId="13" xfId="90" applyFont="1" applyBorder="1" applyAlignment="1">
      <alignment horizontal="center" vertical="center" wrapText="1"/>
      <protection/>
    </xf>
    <xf numFmtId="0" fontId="77" fillId="0" borderId="13" xfId="65" applyFont="1" applyBorder="1" applyAlignment="1">
      <alignment horizontal="center" vertical="center" wrapText="1"/>
      <protection/>
    </xf>
    <xf numFmtId="0" fontId="76" fillId="0" borderId="0" xfId="65" applyFont="1" applyAlignment="1">
      <alignment horizontal="center" vertical="center"/>
      <protection/>
    </xf>
    <xf numFmtId="0" fontId="163" fillId="0" borderId="10" xfId="65" applyFont="1" applyBorder="1">
      <alignment/>
      <protection/>
    </xf>
    <xf numFmtId="0" fontId="102" fillId="0" borderId="10" xfId="65" applyFont="1" applyBorder="1" applyAlignment="1">
      <alignment horizontal="center" vertical="center" wrapText="1"/>
      <protection/>
    </xf>
    <xf numFmtId="0" fontId="165" fillId="0" borderId="0" xfId="65" applyFont="1">
      <alignment/>
      <protection/>
    </xf>
    <xf numFmtId="0" fontId="60" fillId="0" borderId="10" xfId="0" applyFont="1" applyBorder="1" applyAlignment="1">
      <alignment horizontal="center" vertical="center" wrapText="1"/>
    </xf>
    <xf numFmtId="0" fontId="46" fillId="0" borderId="10" xfId="90" applyFont="1" applyBorder="1" applyAlignment="1">
      <alignment horizontal="center" vertical="center" wrapText="1"/>
      <protection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42" fillId="34" borderId="0" xfId="0" applyFont="1" applyFill="1" applyAlignment="1">
      <alignment/>
    </xf>
    <xf numFmtId="0" fontId="52" fillId="0" borderId="0" xfId="0" applyFont="1" applyAlignment="1">
      <alignment/>
    </xf>
    <xf numFmtId="0" fontId="12" fillId="0" borderId="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5" fillId="34" borderId="0" xfId="90" applyFont="1" applyFill="1" applyAlignment="1">
      <alignment horizontal="center"/>
      <protection/>
    </xf>
    <xf numFmtId="1" fontId="39" fillId="34" borderId="10" xfId="76" applyNumberFormat="1" applyFont="1" applyFill="1" applyBorder="1" applyAlignment="1">
      <alignment horizontal="center" vertical="center" wrapText="1"/>
      <protection/>
    </xf>
    <xf numFmtId="1" fontId="39" fillId="0" borderId="10" xfId="76" applyNumberFormat="1" applyFont="1" applyBorder="1" applyAlignment="1">
      <alignment horizontal="center" vertical="center"/>
      <protection/>
    </xf>
    <xf numFmtId="0" fontId="40" fillId="34" borderId="0" xfId="76" applyFont="1" applyFill="1" applyAlignment="1">
      <alignment vertical="center"/>
      <protection/>
    </xf>
    <xf numFmtId="0" fontId="40" fillId="0" borderId="13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34" borderId="0" xfId="76" applyFont="1" applyFill="1" applyBorder="1" applyAlignment="1">
      <alignment horizontal="right" vertical="center" wrapText="1"/>
      <protection/>
    </xf>
    <xf numFmtId="0" fontId="42" fillId="0" borderId="10" xfId="76" applyFont="1" applyBorder="1" applyAlignment="1">
      <alignment horizontal="right" vertical="center" wrapText="1"/>
      <protection/>
    </xf>
    <xf numFmtId="0" fontId="47" fillId="0" borderId="10" xfId="76" applyFont="1" applyBorder="1" applyAlignment="1">
      <alignment horizontal="right" vertical="center"/>
      <protection/>
    </xf>
    <xf numFmtId="2" fontId="47" fillId="0" borderId="10" xfId="76" applyNumberFormat="1" applyFont="1" applyBorder="1" applyAlignment="1">
      <alignment horizontal="right" vertical="center"/>
      <protection/>
    </xf>
    <xf numFmtId="0" fontId="46" fillId="0" borderId="0" xfId="85" applyFont="1">
      <alignment/>
      <protection/>
    </xf>
    <xf numFmtId="0" fontId="46" fillId="34" borderId="0" xfId="85" applyFont="1" applyFill="1">
      <alignment/>
      <protection/>
    </xf>
    <xf numFmtId="0" fontId="59" fillId="0" borderId="0" xfId="85" applyFont="1" applyAlignment="1">
      <alignment horizontal="left"/>
      <protection/>
    </xf>
    <xf numFmtId="0" fontId="46" fillId="0" borderId="0" xfId="85" applyFont="1" applyAlignment="1">
      <alignment horizontal="center"/>
      <protection/>
    </xf>
    <xf numFmtId="0" fontId="47" fillId="0" borderId="0" xfId="85" applyFont="1">
      <alignment/>
      <protection/>
    </xf>
    <xf numFmtId="0" fontId="46" fillId="0" borderId="0" xfId="85" applyFont="1" applyAlignment="1">
      <alignment vertical="center"/>
      <protection/>
    </xf>
    <xf numFmtId="0" fontId="46" fillId="34" borderId="0" xfId="85" applyFont="1" applyFill="1" applyAlignment="1">
      <alignment vertical="center"/>
      <protection/>
    </xf>
    <xf numFmtId="0" fontId="46" fillId="0" borderId="0" xfId="85" applyFont="1" applyBorder="1">
      <alignment/>
      <protection/>
    </xf>
    <xf numFmtId="0" fontId="46" fillId="34" borderId="10" xfId="85" applyFont="1" applyFill="1" applyBorder="1" applyAlignment="1">
      <alignment horizontal="center" vertical="center"/>
      <protection/>
    </xf>
    <xf numFmtId="0" fontId="46" fillId="0" borderId="10" xfId="85" applyFont="1" applyBorder="1" applyAlignment="1">
      <alignment horizontal="center" vertical="center"/>
      <protection/>
    </xf>
    <xf numFmtId="0" fontId="59" fillId="0" borderId="10" xfId="0" applyFont="1" applyBorder="1" applyAlignment="1">
      <alignment horizontal="center" vertical="top" wrapText="1"/>
    </xf>
    <xf numFmtId="0" fontId="59" fillId="34" borderId="10" xfId="0" applyFont="1" applyFill="1" applyBorder="1" applyAlignment="1">
      <alignment horizontal="center" vertical="top" wrapText="1"/>
    </xf>
    <xf numFmtId="0" fontId="46" fillId="0" borderId="10" xfId="85" applyFont="1" applyBorder="1">
      <alignment/>
      <protection/>
    </xf>
    <xf numFmtId="0" fontId="39" fillId="0" borderId="10" xfId="85" applyFont="1" applyBorder="1" applyAlignment="1">
      <alignment horizontal="center" vertical="center"/>
      <protection/>
    </xf>
    <xf numFmtId="0" fontId="39" fillId="0" borderId="10" xfId="85" applyFont="1" applyBorder="1" applyAlignment="1">
      <alignment vertical="center"/>
      <protection/>
    </xf>
    <xf numFmtId="0" fontId="39" fillId="34" borderId="10" xfId="85" applyFont="1" applyFill="1" applyBorder="1" applyAlignment="1">
      <alignment vertical="center"/>
      <protection/>
    </xf>
    <xf numFmtId="0" fontId="39" fillId="0" borderId="0" xfId="85" applyFont="1" applyAlignment="1">
      <alignment vertical="center"/>
      <protection/>
    </xf>
    <xf numFmtId="0" fontId="39" fillId="0" borderId="10" xfId="85" applyFont="1" applyBorder="1" applyAlignment="1">
      <alignment vertical="center" wrapText="1"/>
      <protection/>
    </xf>
    <xf numFmtId="0" fontId="39" fillId="34" borderId="10" xfId="85" applyFont="1" applyFill="1" applyBorder="1" applyAlignment="1">
      <alignment vertical="center" wrapText="1"/>
      <protection/>
    </xf>
    <xf numFmtId="0" fontId="40" fillId="0" borderId="10" xfId="85" applyFont="1" applyBorder="1" applyAlignment="1">
      <alignment vertical="center"/>
      <protection/>
    </xf>
    <xf numFmtId="0" fontId="40" fillId="0" borderId="10" xfId="85" applyFont="1" applyBorder="1" applyAlignment="1">
      <alignment horizontal="center" vertical="center"/>
      <protection/>
    </xf>
    <xf numFmtId="0" fontId="40" fillId="34" borderId="10" xfId="85" applyFont="1" applyFill="1" applyBorder="1" applyAlignment="1">
      <alignment vertical="center"/>
      <protection/>
    </xf>
    <xf numFmtId="0" fontId="40" fillId="0" borderId="0" xfId="85" applyFont="1" applyAlignment="1">
      <alignment vertical="center"/>
      <protection/>
    </xf>
    <xf numFmtId="0" fontId="40" fillId="0" borderId="0" xfId="85" applyFont="1">
      <alignment/>
      <protection/>
    </xf>
    <xf numFmtId="0" fontId="40" fillId="0" borderId="0" xfId="85" applyFont="1" applyBorder="1" applyAlignment="1">
      <alignment vertical="center"/>
      <protection/>
    </xf>
    <xf numFmtId="0" fontId="40" fillId="0" borderId="0" xfId="85" applyFont="1" applyBorder="1">
      <alignment/>
      <protection/>
    </xf>
    <xf numFmtId="0" fontId="40" fillId="34" borderId="10" xfId="85" applyFont="1" applyFill="1" applyBorder="1" applyAlignment="1">
      <alignment horizontal="center" vertical="center"/>
      <protection/>
    </xf>
    <xf numFmtId="0" fontId="48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right" wrapText="1"/>
    </xf>
    <xf numFmtId="1" fontId="39" fillId="34" borderId="10" xfId="85" applyNumberFormat="1" applyFont="1" applyFill="1" applyBorder="1" applyAlignment="1">
      <alignment horizontal="right" vertical="center"/>
      <protection/>
    </xf>
    <xf numFmtId="1" fontId="39" fillId="0" borderId="10" xfId="85" applyNumberFormat="1" applyFont="1" applyBorder="1" applyAlignment="1">
      <alignment horizontal="right"/>
      <protection/>
    </xf>
    <xf numFmtId="1" fontId="0" fillId="0" borderId="10" xfId="0" applyNumberFormat="1" applyBorder="1" applyAlignment="1">
      <alignment horizontal="right" wrapText="1"/>
    </xf>
    <xf numFmtId="0" fontId="39" fillId="0" borderId="0" xfId="85" applyFont="1">
      <alignment/>
      <protection/>
    </xf>
    <xf numFmtId="1" fontId="39" fillId="34" borderId="10" xfId="85" applyNumberFormat="1" applyFont="1" applyFill="1" applyBorder="1" applyAlignment="1">
      <alignment horizontal="right"/>
      <protection/>
    </xf>
    <xf numFmtId="1" fontId="40" fillId="34" borderId="10" xfId="85" applyNumberFormat="1" applyFont="1" applyFill="1" applyBorder="1" applyAlignment="1">
      <alignment horizontal="right" vertical="center"/>
      <protection/>
    </xf>
    <xf numFmtId="1" fontId="40" fillId="0" borderId="0" xfId="85" applyNumberFormat="1" applyFont="1">
      <alignment/>
      <protection/>
    </xf>
    <xf numFmtId="0" fontId="165" fillId="0" borderId="10" xfId="0" applyFont="1" applyBorder="1" applyAlignment="1">
      <alignment vertical="center" wrapText="1"/>
    </xf>
    <xf numFmtId="0" fontId="162" fillId="0" borderId="0" xfId="0" applyFont="1" applyAlignment="1">
      <alignment horizontal="center"/>
    </xf>
    <xf numFmtId="0" fontId="46" fillId="0" borderId="0" xfId="0" applyFont="1" applyBorder="1" applyAlignment="1">
      <alignment/>
    </xf>
    <xf numFmtId="0" fontId="168" fillId="0" borderId="0" xfId="0" applyFont="1" applyBorder="1" applyAlignment="1">
      <alignment horizontal="center" vertical="center"/>
    </xf>
    <xf numFmtId="0" fontId="169" fillId="0" borderId="10" xfId="0" applyFont="1" applyBorder="1" applyAlignment="1">
      <alignment horizontal="center" vertical="center" wrapText="1"/>
    </xf>
    <xf numFmtId="0" fontId="165" fillId="0" borderId="0" xfId="0" applyFont="1" applyAlignment="1">
      <alignment/>
    </xf>
    <xf numFmtId="0" fontId="170" fillId="0" borderId="10" xfId="0" applyFont="1" applyBorder="1" applyAlignment="1">
      <alignment horizontal="center" vertical="center" wrapText="1"/>
    </xf>
    <xf numFmtId="0" fontId="170" fillId="0" borderId="10" xfId="0" applyFont="1" applyBorder="1" applyAlignment="1">
      <alignment vertical="center" wrapText="1"/>
    </xf>
    <xf numFmtId="0" fontId="171" fillId="0" borderId="10" xfId="0" applyFont="1" applyBorder="1" applyAlignment="1">
      <alignment horizontal="center" vertical="center" wrapText="1"/>
    </xf>
    <xf numFmtId="0" fontId="172" fillId="0" borderId="10" xfId="53" applyFont="1" applyBorder="1" applyAlignment="1" applyProtection="1">
      <alignment horizontal="center" vertical="center" wrapText="1"/>
      <protection/>
    </xf>
    <xf numFmtId="0" fontId="173" fillId="0" borderId="0" xfId="0" applyFont="1" applyBorder="1" applyAlignment="1">
      <alignment horizontal="left" vertical="center" wrapText="1" indent="2"/>
    </xf>
    <xf numFmtId="0" fontId="173" fillId="0" borderId="0" xfId="0" applyFont="1" applyBorder="1" applyAlignment="1">
      <alignment vertical="center" wrapText="1"/>
    </xf>
    <xf numFmtId="0" fontId="165" fillId="0" borderId="15" xfId="0" applyFont="1" applyBorder="1" applyAlignment="1">
      <alignment horizontal="center" vertical="center" wrapText="1"/>
    </xf>
    <xf numFmtId="0" fontId="173" fillId="0" borderId="10" xfId="0" applyFont="1" applyBorder="1" applyAlignment="1">
      <alignment vertical="center" wrapText="1"/>
    </xf>
    <xf numFmtId="0" fontId="166" fillId="0" borderId="10" xfId="0" applyFont="1" applyBorder="1" applyAlignment="1">
      <alignment horizontal="center" wrapText="1"/>
    </xf>
    <xf numFmtId="0" fontId="166" fillId="0" borderId="10" xfId="0" applyFont="1" applyBorder="1" applyAlignment="1">
      <alignment horizontal="center"/>
    </xf>
    <xf numFmtId="0" fontId="166" fillId="0" borderId="10" xfId="0" applyFont="1" applyBorder="1" applyAlignment="1">
      <alignment horizontal="center" vertical="center" wrapText="1"/>
    </xf>
    <xf numFmtId="0" fontId="174" fillId="0" borderId="10" xfId="0" applyFont="1" applyBorder="1" applyAlignment="1">
      <alignment horizontal="left" vertical="center" wrapText="1"/>
    </xf>
    <xf numFmtId="0" fontId="174" fillId="0" borderId="10" xfId="0" applyFont="1" applyBorder="1" applyAlignment="1">
      <alignment horizontal="center" vertical="center" wrapText="1"/>
    </xf>
    <xf numFmtId="0" fontId="163" fillId="0" borderId="10" xfId="0" applyFont="1" applyBorder="1" applyAlignment="1">
      <alignment/>
    </xf>
    <xf numFmtId="0" fontId="40" fillId="0" borderId="0" xfId="76" applyFont="1" applyBorder="1" applyAlignment="1">
      <alignment vertical="center" wrapText="1"/>
      <protection/>
    </xf>
    <xf numFmtId="0" fontId="110" fillId="0" borderId="10" xfId="0" applyFont="1" applyBorder="1" applyAlignment="1">
      <alignment horizontal="center" vertical="center" wrapText="1"/>
    </xf>
    <xf numFmtId="0" fontId="7" fillId="0" borderId="0" xfId="90" applyFont="1">
      <alignment/>
      <protection/>
    </xf>
    <xf numFmtId="0" fontId="0" fillId="34" borderId="10" xfId="91" applyFill="1" applyBorder="1">
      <alignment/>
      <protection/>
    </xf>
    <xf numFmtId="0" fontId="12" fillId="0" borderId="10" xfId="0" applyFont="1" applyBorder="1" applyAlignment="1">
      <alignment horizontal="center" vertical="center"/>
    </xf>
    <xf numFmtId="2" fontId="42" fillId="0" borderId="10" xfId="76" applyNumberFormat="1" applyFont="1" applyBorder="1" applyAlignment="1">
      <alignment horizontal="right" vertical="center" wrapText="1"/>
      <protection/>
    </xf>
    <xf numFmtId="0" fontId="170" fillId="0" borderId="10" xfId="0" applyFont="1" applyBorder="1" applyAlignment="1">
      <alignment horizontal="right" vertical="center" wrapText="1"/>
    </xf>
    <xf numFmtId="17" fontId="170" fillId="0" borderId="15" xfId="0" applyNumberFormat="1" applyFont="1" applyBorder="1" applyAlignment="1">
      <alignment horizontal="center" vertical="center" wrapText="1"/>
    </xf>
    <xf numFmtId="0" fontId="170" fillId="0" borderId="15" xfId="0" applyFont="1" applyBorder="1" applyAlignment="1">
      <alignment horizontal="center" vertical="center" wrapText="1"/>
    </xf>
    <xf numFmtId="0" fontId="170" fillId="0" borderId="10" xfId="0" applyFont="1" applyBorder="1" applyAlignment="1">
      <alignment horizontal="left" vertical="center" wrapText="1"/>
    </xf>
    <xf numFmtId="0" fontId="166" fillId="0" borderId="10" xfId="0" applyFont="1" applyBorder="1" applyAlignment="1">
      <alignment/>
    </xf>
    <xf numFmtId="0" fontId="166" fillId="0" borderId="10" xfId="0" applyFont="1" applyBorder="1" applyAlignment="1">
      <alignment vertical="center" wrapText="1"/>
    </xf>
    <xf numFmtId="0" fontId="174" fillId="0" borderId="10" xfId="0" applyFont="1" applyBorder="1" applyAlignment="1">
      <alignment vertical="center" wrapText="1"/>
    </xf>
    <xf numFmtId="0" fontId="163" fillId="0" borderId="10" xfId="0" applyFont="1" applyBorder="1" applyAlignment="1">
      <alignment/>
    </xf>
    <xf numFmtId="0" fontId="163" fillId="0" borderId="10" xfId="65" applyFont="1" applyBorder="1" applyAlignment="1">
      <alignment vertical="center"/>
      <protection/>
    </xf>
    <xf numFmtId="0" fontId="40" fillId="34" borderId="0" xfId="85" applyFont="1" applyFill="1" applyBorder="1" applyAlignment="1">
      <alignment vertical="center"/>
      <protection/>
    </xf>
    <xf numFmtId="0" fontId="48" fillId="34" borderId="10" xfId="0" applyFont="1" applyFill="1" applyBorder="1" applyAlignment="1">
      <alignment horizontal="center" vertical="top" wrapText="1"/>
    </xf>
    <xf numFmtId="1" fontId="40" fillId="34" borderId="0" xfId="85" applyNumberFormat="1" applyFont="1" applyFill="1">
      <alignment/>
      <protection/>
    </xf>
    <xf numFmtId="0" fontId="40" fillId="34" borderId="0" xfId="85" applyFont="1" applyFill="1">
      <alignment/>
      <protection/>
    </xf>
    <xf numFmtId="0" fontId="40" fillId="0" borderId="0" xfId="85" applyFont="1" applyAlignment="1">
      <alignment/>
      <protection/>
    </xf>
    <xf numFmtId="0" fontId="138" fillId="0" borderId="10" xfId="0" applyFont="1" applyBorder="1" applyAlignment="1">
      <alignment horizontal="center" vertical="center"/>
    </xf>
    <xf numFmtId="0" fontId="175" fillId="0" borderId="10" xfId="0" applyFont="1" applyBorder="1" applyAlignment="1">
      <alignment horizontal="center" vertical="center" wrapText="1"/>
    </xf>
    <xf numFmtId="0" fontId="176" fillId="0" borderId="10" xfId="0" applyFont="1" applyBorder="1" applyAlignment="1">
      <alignment horizontal="center" vertical="center" wrapText="1"/>
    </xf>
    <xf numFmtId="1" fontId="86" fillId="34" borderId="10" xfId="76" applyNumberFormat="1" applyFont="1" applyFill="1" applyBorder="1" applyAlignment="1">
      <alignment horizontal="center" vertical="center" wrapText="1"/>
      <protection/>
    </xf>
    <xf numFmtId="0" fontId="39" fillId="0" borderId="10" xfId="90" applyFont="1" applyBorder="1" applyAlignment="1">
      <alignment horizontal="center" vertical="center" wrapText="1"/>
      <protection/>
    </xf>
    <xf numFmtId="0" fontId="0" fillId="34" borderId="0" xfId="90" applyFont="1" applyFill="1">
      <alignment/>
      <protection/>
    </xf>
    <xf numFmtId="0" fontId="39" fillId="0" borderId="0" xfId="90" applyFont="1">
      <alignment/>
      <protection/>
    </xf>
    <xf numFmtId="0" fontId="40" fillId="0" borderId="0" xfId="90" applyFont="1" applyAlignment="1">
      <alignment horizontal="center"/>
      <protection/>
    </xf>
    <xf numFmtId="0" fontId="79" fillId="0" borderId="10" xfId="65" applyFont="1" applyBorder="1" applyAlignment="1">
      <alignment horizontal="center" vertical="center" wrapText="1"/>
      <protection/>
    </xf>
    <xf numFmtId="1" fontId="0" fillId="0" borderId="0" xfId="0" applyNumberFormat="1" applyAlignment="1">
      <alignment vertical="center"/>
    </xf>
    <xf numFmtId="0" fontId="39" fillId="0" borderId="10" xfId="76" applyFont="1" applyBorder="1" applyAlignment="1">
      <alignment horizontal="center" vertical="center" wrapText="1"/>
      <protection/>
    </xf>
    <xf numFmtId="0" fontId="43" fillId="0" borderId="0" xfId="90" applyFont="1" applyAlignment="1">
      <alignment horizontal="center"/>
      <protection/>
    </xf>
    <xf numFmtId="0" fontId="40" fillId="0" borderId="10" xfId="76" applyFont="1" applyBorder="1" applyAlignment="1">
      <alignment horizontal="center" vertical="center"/>
      <protection/>
    </xf>
    <xf numFmtId="0" fontId="31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41" fillId="0" borderId="0" xfId="90" applyFont="1" applyAlignment="1">
      <alignment horizontal="center"/>
      <protection/>
    </xf>
    <xf numFmtId="0" fontId="45" fillId="0" borderId="0" xfId="90" applyFont="1" applyAlignment="1">
      <alignment horizontal="center"/>
      <protection/>
    </xf>
    <xf numFmtId="0" fontId="39" fillId="34" borderId="10" xfId="0" applyFont="1" applyFill="1" applyBorder="1" applyAlignment="1">
      <alignment horizontal="center"/>
    </xf>
    <xf numFmtId="0" fontId="75" fillId="0" borderId="0" xfId="65" applyFont="1" applyAlignment="1">
      <alignment horizontal="center"/>
      <protection/>
    </xf>
    <xf numFmtId="0" fontId="163" fillId="0" borderId="0" xfId="65" applyFont="1" applyBorder="1">
      <alignment/>
      <protection/>
    </xf>
    <xf numFmtId="0" fontId="165" fillId="0" borderId="0" xfId="65" applyFont="1" applyBorder="1">
      <alignment/>
      <protection/>
    </xf>
    <xf numFmtId="0" fontId="39" fillId="0" borderId="0" xfId="90" applyFont="1" applyAlignment="1">
      <alignment/>
      <protection/>
    </xf>
    <xf numFmtId="0" fontId="40" fillId="0" borderId="0" xfId="90" applyFont="1" applyAlignment="1">
      <alignment/>
      <protection/>
    </xf>
    <xf numFmtId="0" fontId="75" fillId="0" borderId="0" xfId="65" applyFont="1" applyAlignment="1">
      <alignment horizontal="left"/>
      <protection/>
    </xf>
    <xf numFmtId="0" fontId="79" fillId="0" borderId="10" xfId="65" applyFont="1" applyBorder="1" applyAlignment="1">
      <alignment horizontal="center" vertical="center"/>
      <protection/>
    </xf>
    <xf numFmtId="0" fontId="39" fillId="0" borderId="10" xfId="90" applyFont="1" applyBorder="1" applyAlignment="1">
      <alignment horizontal="center" vertical="top" wrapText="1"/>
      <protection/>
    </xf>
    <xf numFmtId="0" fontId="40" fillId="34" borderId="0" xfId="76" applyFont="1" applyFill="1">
      <alignment/>
      <protection/>
    </xf>
    <xf numFmtId="2" fontId="0" fillId="34" borderId="0" xfId="91" applyNumberFormat="1" applyFill="1">
      <alignment/>
      <protection/>
    </xf>
    <xf numFmtId="0" fontId="11" fillId="34" borderId="0" xfId="90" applyFont="1" applyFill="1" applyAlignment="1">
      <alignment/>
      <protection/>
    </xf>
    <xf numFmtId="0" fontId="6" fillId="34" borderId="0" xfId="90" applyFont="1" applyFill="1" applyAlignment="1">
      <alignment/>
      <protection/>
    </xf>
    <xf numFmtId="0" fontId="3" fillId="34" borderId="0" xfId="90" applyFont="1" applyFill="1" applyAlignment="1">
      <alignment horizontal="right"/>
      <protection/>
    </xf>
    <xf numFmtId="0" fontId="3" fillId="34" borderId="0" xfId="90" applyFont="1" applyFill="1" applyAlignment="1">
      <alignment/>
      <protection/>
    </xf>
    <xf numFmtId="0" fontId="10" fillId="34" borderId="0" xfId="90" applyFont="1" applyFill="1" applyAlignment="1">
      <alignment/>
      <protection/>
    </xf>
    <xf numFmtId="0" fontId="138" fillId="34" borderId="0" xfId="65" applyFill="1">
      <alignment/>
      <protection/>
    </xf>
    <xf numFmtId="0" fontId="5" fillId="34" borderId="0" xfId="90" applyFont="1" applyFill="1" applyAlignment="1">
      <alignment horizontal="center"/>
      <protection/>
    </xf>
    <xf numFmtId="0" fontId="5" fillId="34" borderId="0" xfId="90" applyFont="1" applyFill="1" applyAlignment="1">
      <alignment/>
      <protection/>
    </xf>
    <xf numFmtId="0" fontId="138" fillId="34" borderId="0" xfId="65" applyFill="1" applyAlignment="1">
      <alignment horizontal="left"/>
      <protection/>
    </xf>
    <xf numFmtId="0" fontId="75" fillId="34" borderId="0" xfId="65" applyFont="1" applyFill="1">
      <alignment/>
      <protection/>
    </xf>
    <xf numFmtId="0" fontId="75" fillId="34" borderId="0" xfId="65" applyFont="1" applyFill="1" applyBorder="1" applyAlignment="1">
      <alignment horizontal="left"/>
      <protection/>
    </xf>
    <xf numFmtId="0" fontId="163" fillId="34" borderId="0" xfId="65" applyFont="1" applyFill="1">
      <alignment/>
      <protection/>
    </xf>
    <xf numFmtId="0" fontId="79" fillId="34" borderId="0" xfId="65" applyFont="1" applyFill="1" applyAlignment="1">
      <alignment horizontal="center" vertical="center"/>
      <protection/>
    </xf>
    <xf numFmtId="0" fontId="102" fillId="34" borderId="10" xfId="65" applyFont="1" applyFill="1" applyBorder="1" applyAlignment="1">
      <alignment horizontal="center" vertical="center" wrapText="1"/>
      <protection/>
    </xf>
    <xf numFmtId="0" fontId="79" fillId="34" borderId="10" xfId="65" applyFont="1" applyFill="1" applyBorder="1" applyAlignment="1">
      <alignment horizontal="center" vertical="center" wrapText="1"/>
      <protection/>
    </xf>
    <xf numFmtId="0" fontId="59" fillId="34" borderId="13" xfId="90" applyFont="1" applyFill="1" applyBorder="1" applyAlignment="1">
      <alignment horizontal="center" vertical="center" wrapText="1"/>
      <protection/>
    </xf>
    <xf numFmtId="0" fontId="77" fillId="34" borderId="13" xfId="65" applyFont="1" applyFill="1" applyBorder="1" applyAlignment="1">
      <alignment horizontal="center" vertical="center" wrapText="1"/>
      <protection/>
    </xf>
    <xf numFmtId="0" fontId="76" fillId="34" borderId="0" xfId="65" applyFont="1" applyFill="1" applyAlignment="1">
      <alignment horizontal="center" vertical="center"/>
      <protection/>
    </xf>
    <xf numFmtId="2" fontId="163" fillId="34" borderId="10" xfId="65" applyNumberFormat="1" applyFont="1" applyFill="1" applyBorder="1" applyAlignment="1">
      <alignment vertical="center"/>
      <protection/>
    </xf>
    <xf numFmtId="0" fontId="165" fillId="34" borderId="0" xfId="65" applyFont="1" applyFill="1">
      <alignment/>
      <protection/>
    </xf>
    <xf numFmtId="0" fontId="165" fillId="34" borderId="0" xfId="65" applyFont="1" applyFill="1" applyBorder="1" applyAlignment="1">
      <alignment horizontal="center" vertical="center"/>
      <protection/>
    </xf>
    <xf numFmtId="0" fontId="46" fillId="34" borderId="0" xfId="90" applyFont="1" applyFill="1">
      <alignment/>
      <protection/>
    </xf>
    <xf numFmtId="2" fontId="163" fillId="35" borderId="10" xfId="65" applyNumberFormat="1" applyFont="1" applyFill="1" applyBorder="1" applyAlignment="1">
      <alignment vertical="center"/>
      <protection/>
    </xf>
    <xf numFmtId="1" fontId="163" fillId="34" borderId="10" xfId="65" applyNumberFormat="1" applyFont="1" applyFill="1" applyBorder="1" applyAlignment="1">
      <alignment vertical="center"/>
      <protection/>
    </xf>
    <xf numFmtId="1" fontId="163" fillId="35" borderId="10" xfId="65" applyNumberFormat="1" applyFont="1" applyFill="1" applyBorder="1" applyAlignment="1">
      <alignment vertical="center"/>
      <protection/>
    </xf>
    <xf numFmtId="0" fontId="5" fillId="34" borderId="0" xfId="76" applyFont="1" applyFill="1" applyAlignment="1">
      <alignment horizontal="center" wrapText="1"/>
      <protection/>
    </xf>
    <xf numFmtId="0" fontId="40" fillId="34" borderId="10" xfId="90" applyFont="1" applyFill="1" applyBorder="1" applyAlignment="1">
      <alignment horizontal="center" vertical="center" wrapText="1"/>
      <protection/>
    </xf>
    <xf numFmtId="0" fontId="60" fillId="0" borderId="0" xfId="76" applyFont="1">
      <alignment/>
      <protection/>
    </xf>
    <xf numFmtId="0" fontId="5" fillId="0" borderId="0" xfId="76" applyFont="1" applyAlignment="1">
      <alignment horizontal="center" wrapText="1"/>
      <protection/>
    </xf>
    <xf numFmtId="0" fontId="2" fillId="34" borderId="0" xfId="0" applyFont="1" applyFill="1" applyAlignment="1">
      <alignment horizontal="left"/>
    </xf>
    <xf numFmtId="1" fontId="165" fillId="34" borderId="0" xfId="65" applyNumberFormat="1" applyFont="1" applyFill="1" applyBorder="1" applyAlignment="1">
      <alignment horizontal="center" vertical="center"/>
      <protection/>
    </xf>
    <xf numFmtId="0" fontId="42" fillId="0" borderId="0" xfId="90" applyFont="1" applyAlignment="1">
      <alignment horizontal="center"/>
      <protection/>
    </xf>
    <xf numFmtId="0" fontId="60" fillId="0" borderId="0" xfId="90" applyFont="1" applyAlignment="1">
      <alignment horizontal="center"/>
      <protection/>
    </xf>
    <xf numFmtId="0" fontId="163" fillId="0" borderId="0" xfId="65" applyFont="1" applyAlignment="1">
      <alignment horizontal="center"/>
      <protection/>
    </xf>
    <xf numFmtId="1" fontId="14" fillId="0" borderId="10" xfId="0" applyNumberFormat="1" applyFont="1" applyBorder="1" applyAlignment="1">
      <alignment vertical="center"/>
    </xf>
    <xf numFmtId="0" fontId="14" fillId="0" borderId="10" xfId="76" applyFont="1" applyBorder="1" applyAlignment="1">
      <alignment horizontal="center" vertical="center"/>
      <protection/>
    </xf>
    <xf numFmtId="1" fontId="39" fillId="34" borderId="10" xfId="76" applyNumberFormat="1" applyFont="1" applyFill="1" applyBorder="1" applyAlignment="1">
      <alignment horizontal="center" wrapText="1"/>
      <protection/>
    </xf>
    <xf numFmtId="1" fontId="39" fillId="0" borderId="10" xfId="76" applyNumberFormat="1" applyFont="1" applyBorder="1" applyAlignment="1">
      <alignment horizontal="center" wrapText="1"/>
      <protection/>
    </xf>
    <xf numFmtId="0" fontId="39" fillId="0" borderId="10" xfId="0" applyFont="1" applyBorder="1" applyAlignment="1">
      <alignment horizontal="center"/>
    </xf>
    <xf numFmtId="1" fontId="39" fillId="0" borderId="10" xfId="76" applyNumberFormat="1" applyFont="1" applyBorder="1" applyAlignment="1">
      <alignment horizontal="center"/>
      <protection/>
    </xf>
    <xf numFmtId="1" fontId="40" fillId="36" borderId="10" xfId="76" applyNumberFormat="1" applyFont="1" applyFill="1" applyBorder="1" applyAlignment="1">
      <alignment horizontal="center" wrapText="1"/>
      <protection/>
    </xf>
    <xf numFmtId="0" fontId="39" fillId="34" borderId="0" xfId="76" applyFont="1" applyFill="1" applyAlignment="1">
      <alignment horizontal="center" vertical="center"/>
      <protection/>
    </xf>
    <xf numFmtId="0" fontId="39" fillId="34" borderId="10" xfId="0" applyFont="1" applyFill="1" applyBorder="1" applyAlignment="1">
      <alignment horizontal="right" vertical="center"/>
    </xf>
    <xf numFmtId="1" fontId="39" fillId="0" borderId="10" xfId="0" applyNumberFormat="1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1" fontId="39" fillId="0" borderId="10" xfId="76" applyNumberFormat="1" applyFont="1" applyBorder="1" applyAlignment="1">
      <alignment vertical="center" wrapText="1"/>
      <protection/>
    </xf>
    <xf numFmtId="0" fontId="39" fillId="0" borderId="10" xfId="76" applyFont="1" applyBorder="1" applyAlignment="1">
      <alignment vertical="center" wrapText="1"/>
      <protection/>
    </xf>
    <xf numFmtId="0" fontId="39" fillId="34" borderId="10" xfId="76" applyFont="1" applyFill="1" applyBorder="1" applyAlignment="1">
      <alignment vertical="center" wrapText="1"/>
      <protection/>
    </xf>
    <xf numFmtId="1" fontId="39" fillId="34" borderId="10" xfId="76" applyNumberFormat="1" applyFont="1" applyFill="1" applyBorder="1" applyAlignment="1">
      <alignment vertical="center" wrapText="1"/>
      <protection/>
    </xf>
    <xf numFmtId="0" fontId="138" fillId="0" borderId="23" xfId="0" applyFont="1" applyBorder="1" applyAlignment="1">
      <alignment horizontal="left" vertical="center" wrapText="1"/>
    </xf>
    <xf numFmtId="0" fontId="138" fillId="0" borderId="24" xfId="0" applyFont="1" applyBorder="1" applyAlignment="1">
      <alignment horizontal="left" vertical="center" wrapText="1"/>
    </xf>
    <xf numFmtId="1" fontId="39" fillId="34" borderId="10" xfId="0" applyNumberFormat="1" applyFont="1" applyFill="1" applyBorder="1" applyAlignment="1" quotePrefix="1">
      <alignment horizontal="right" vertical="center" wrapText="1"/>
    </xf>
    <xf numFmtId="1" fontId="40" fillId="34" borderId="10" xfId="0" applyNumberFormat="1" applyFont="1" applyFill="1" applyBorder="1" applyAlignment="1" quotePrefix="1">
      <alignment horizontal="right" vertical="center" wrapText="1"/>
    </xf>
    <xf numFmtId="0" fontId="138" fillId="34" borderId="10" xfId="0" applyFont="1" applyFill="1" applyBorder="1" applyAlignment="1">
      <alignment horizontal="left" vertical="center" wrapText="1"/>
    </xf>
    <xf numFmtId="0" fontId="0" fillId="34" borderId="10" xfId="0" applyFill="1" applyBorder="1" applyAlignment="1">
      <alignment horizontal="right" vertical="center"/>
    </xf>
    <xf numFmtId="1" fontId="47" fillId="0" borderId="10" xfId="90" applyNumberFormat="1" applyFont="1" applyBorder="1" applyAlignment="1">
      <alignment horizontal="right" vertical="center" wrapText="1"/>
      <protection/>
    </xf>
    <xf numFmtId="1" fontId="42" fillId="0" borderId="10" xfId="90" applyNumberFormat="1" applyFont="1" applyBorder="1" applyAlignment="1">
      <alignment horizontal="right" vertical="center" wrapText="1"/>
      <protection/>
    </xf>
    <xf numFmtId="1" fontId="42" fillId="34" borderId="10" xfId="90" applyNumberFormat="1" applyFont="1" applyFill="1" applyBorder="1" applyAlignment="1">
      <alignment horizontal="right" vertical="center" wrapText="1"/>
      <protection/>
    </xf>
    <xf numFmtId="0" fontId="2" fillId="34" borderId="0" xfId="90" applyFont="1" applyFill="1" applyAlignment="1">
      <alignment/>
      <protection/>
    </xf>
    <xf numFmtId="0" fontId="16" fillId="34" borderId="0" xfId="90" applyFont="1" applyFill="1" applyAlignment="1">
      <alignment horizontal="right"/>
      <protection/>
    </xf>
    <xf numFmtId="0" fontId="4" fillId="34" borderId="0" xfId="90" applyFont="1" applyFill="1">
      <alignment/>
      <protection/>
    </xf>
    <xf numFmtId="0" fontId="39" fillId="34" borderId="10" xfId="90" applyFont="1" applyFill="1" applyBorder="1" applyAlignment="1">
      <alignment horizontal="right" vertical="center"/>
      <protection/>
    </xf>
    <xf numFmtId="1" fontId="39" fillId="34" borderId="0" xfId="76" applyNumberFormat="1" applyFont="1" applyFill="1" applyAlignment="1">
      <alignment vertical="center"/>
      <protection/>
    </xf>
    <xf numFmtId="0" fontId="40" fillId="34" borderId="10" xfId="90" applyFont="1" applyFill="1" applyBorder="1" applyAlignment="1">
      <alignment horizontal="right" vertical="center"/>
      <protection/>
    </xf>
    <xf numFmtId="0" fontId="80" fillId="0" borderId="10" xfId="90" applyFont="1" applyBorder="1" applyAlignment="1">
      <alignment horizontal="center" vertical="center" wrapText="1"/>
      <protection/>
    </xf>
    <xf numFmtId="0" fontId="80" fillId="34" borderId="10" xfId="90" applyFont="1" applyFill="1" applyBorder="1" applyAlignment="1">
      <alignment horizontal="center" vertical="center" wrapText="1"/>
      <protection/>
    </xf>
    <xf numFmtId="0" fontId="80" fillId="0" borderId="16" xfId="90" applyFont="1" applyFill="1" applyBorder="1" applyAlignment="1">
      <alignment horizontal="center" vertical="center" wrapText="1"/>
      <protection/>
    </xf>
    <xf numFmtId="0" fontId="80" fillId="0" borderId="25" xfId="90" applyFont="1" applyFill="1" applyBorder="1" applyAlignment="1">
      <alignment horizontal="center" vertical="center" wrapText="1"/>
      <protection/>
    </xf>
    <xf numFmtId="0" fontId="80" fillId="0" borderId="11" xfId="90" applyFont="1" applyBorder="1" applyAlignment="1">
      <alignment horizontal="center" vertical="center" wrapText="1"/>
      <protection/>
    </xf>
    <xf numFmtId="1" fontId="86" fillId="34" borderId="10" xfId="76" applyNumberFormat="1" applyFont="1" applyFill="1" applyBorder="1" applyAlignment="1">
      <alignment horizontal="left" vertical="center" wrapText="1"/>
      <protection/>
    </xf>
    <xf numFmtId="1" fontId="42" fillId="34" borderId="10" xfId="76" applyNumberFormat="1" applyFont="1" applyFill="1" applyBorder="1" applyAlignment="1">
      <alignment horizontal="right" vertical="center" wrapText="1"/>
      <protection/>
    </xf>
    <xf numFmtId="1" fontId="42" fillId="34" borderId="10" xfId="76" applyNumberFormat="1" applyFont="1" applyFill="1" applyBorder="1" applyAlignment="1">
      <alignment horizontal="center" vertical="center" wrapText="1"/>
      <protection/>
    </xf>
    <xf numFmtId="1" fontId="47" fillId="0" borderId="10" xfId="76" applyNumberFormat="1" applyFont="1" applyBorder="1" applyAlignment="1">
      <alignment horizontal="center" vertical="center"/>
      <protection/>
    </xf>
    <xf numFmtId="1" fontId="47" fillId="0" borderId="10" xfId="76" applyNumberFormat="1" applyFont="1" applyBorder="1" applyAlignment="1">
      <alignment vertical="center"/>
      <protection/>
    </xf>
    <xf numFmtId="0" fontId="0" fillId="34" borderId="0" xfId="76" applyFont="1" applyFill="1">
      <alignment/>
      <protection/>
    </xf>
    <xf numFmtId="0" fontId="40" fillId="34" borderId="19" xfId="0" applyFont="1" applyFill="1" applyBorder="1" applyAlignment="1">
      <alignment horizontal="center" vertical="center" wrapText="1"/>
    </xf>
    <xf numFmtId="0" fontId="47" fillId="34" borderId="10" xfId="76" applyFont="1" applyFill="1" applyBorder="1" applyAlignment="1">
      <alignment horizontal="center" vertical="center"/>
      <protection/>
    </xf>
    <xf numFmtId="1" fontId="42" fillId="0" borderId="10" xfId="76" applyNumberFormat="1" applyFont="1" applyBorder="1" applyAlignment="1">
      <alignment horizontal="right" vertical="center" wrapText="1"/>
      <protection/>
    </xf>
    <xf numFmtId="0" fontId="60" fillId="0" borderId="10" xfId="76" applyFont="1" applyBorder="1" applyAlignment="1">
      <alignment horizontal="center" vertical="center"/>
      <protection/>
    </xf>
    <xf numFmtId="2" fontId="11" fillId="0" borderId="10" xfId="76" applyNumberFormat="1" applyFont="1" applyBorder="1" applyAlignment="1">
      <alignment horizontal="center" vertical="center" wrapText="1"/>
      <protection/>
    </xf>
    <xf numFmtId="0" fontId="110" fillId="34" borderId="10" xfId="0" applyFont="1" applyFill="1" applyBorder="1" applyAlignment="1">
      <alignment horizontal="center" vertical="center" wrapText="1"/>
    </xf>
    <xf numFmtId="0" fontId="11" fillId="34" borderId="10" xfId="76" applyFont="1" applyFill="1" applyBorder="1" applyAlignment="1">
      <alignment horizontal="center" vertical="center" wrapText="1"/>
      <protection/>
    </xf>
    <xf numFmtId="2" fontId="11" fillId="34" borderId="10" xfId="76" applyNumberFormat="1" applyFont="1" applyFill="1" applyBorder="1" applyAlignment="1">
      <alignment horizontal="center" vertical="center" wrapText="1"/>
      <protection/>
    </xf>
    <xf numFmtId="0" fontId="47" fillId="0" borderId="0" xfId="76" applyFont="1" applyAlignment="1">
      <alignment vertical="center"/>
      <protection/>
    </xf>
    <xf numFmtId="0" fontId="81" fillId="0" borderId="10" xfId="76" applyFont="1" applyBorder="1" applyAlignment="1">
      <alignment horizontal="center" vertical="center" wrapText="1"/>
      <protection/>
    </xf>
    <xf numFmtId="0" fontId="0" fillId="34" borderId="10" xfId="91" applyFont="1" applyFill="1" applyBorder="1" applyAlignment="1">
      <alignment horizontal="left" vertical="center"/>
      <protection/>
    </xf>
    <xf numFmtId="0" fontId="0" fillId="34" borderId="10" xfId="91" applyFont="1" applyFill="1" applyBorder="1" applyAlignment="1">
      <alignment horizontal="left" vertical="center" wrapText="1"/>
      <protection/>
    </xf>
    <xf numFmtId="1" fontId="47" fillId="34" borderId="10" xfId="90" applyNumberFormat="1" applyFont="1" applyFill="1" applyBorder="1" applyAlignment="1">
      <alignment horizontal="center" vertical="center" wrapText="1"/>
      <protection/>
    </xf>
    <xf numFmtId="0" fontId="46" fillId="0" borderId="0" xfId="76" applyFont="1" applyAlignment="1">
      <alignment vertical="center"/>
      <protection/>
    </xf>
    <xf numFmtId="0" fontId="59" fillId="0" borderId="10" xfId="76" applyFont="1" applyBorder="1" applyAlignment="1">
      <alignment horizontal="center" vertical="center"/>
      <protection/>
    </xf>
    <xf numFmtId="0" fontId="46" fillId="0" borderId="10" xfId="76" applyFont="1" applyBorder="1" applyAlignment="1">
      <alignment horizontal="center" vertical="center"/>
      <protection/>
    </xf>
    <xf numFmtId="0" fontId="60" fillId="0" borderId="10" xfId="76" applyFont="1" applyBorder="1" applyAlignment="1">
      <alignment vertical="center"/>
      <protection/>
    </xf>
    <xf numFmtId="0" fontId="60" fillId="34" borderId="10" xfId="76" applyFont="1" applyFill="1" applyBorder="1" applyAlignment="1">
      <alignment horizontal="center" vertical="center"/>
      <protection/>
    </xf>
    <xf numFmtId="2" fontId="60" fillId="0" borderId="10" xfId="76" applyNumberFormat="1" applyFont="1" applyBorder="1" applyAlignment="1">
      <alignment vertical="center"/>
      <protection/>
    </xf>
    <xf numFmtId="0" fontId="60" fillId="34" borderId="10" xfId="76" applyFont="1" applyFill="1" applyBorder="1" applyAlignment="1">
      <alignment vertical="center"/>
      <protection/>
    </xf>
    <xf numFmtId="2" fontId="60" fillId="34" borderId="10" xfId="76" applyNumberFormat="1" applyFont="1" applyFill="1" applyBorder="1" applyAlignment="1">
      <alignment vertical="center"/>
      <protection/>
    </xf>
    <xf numFmtId="0" fontId="42" fillId="0" borderId="10" xfId="76" applyFont="1" applyBorder="1" applyAlignment="1">
      <alignment vertical="center"/>
      <protection/>
    </xf>
    <xf numFmtId="0" fontId="42" fillId="34" borderId="10" xfId="76" applyFont="1" applyFill="1" applyBorder="1" applyAlignment="1">
      <alignment vertical="center"/>
      <protection/>
    </xf>
    <xf numFmtId="2" fontId="42" fillId="34" borderId="10" xfId="76" applyNumberFormat="1" applyFont="1" applyFill="1" applyBorder="1" applyAlignment="1">
      <alignment vertical="center"/>
      <protection/>
    </xf>
    <xf numFmtId="0" fontId="60" fillId="0" borderId="0" xfId="76" applyFont="1" applyBorder="1" applyAlignment="1">
      <alignment vertical="center"/>
      <protection/>
    </xf>
    <xf numFmtId="2" fontId="60" fillId="0" borderId="0" xfId="76" applyNumberFormat="1" applyFont="1" applyBorder="1" applyAlignment="1">
      <alignment vertical="center"/>
      <protection/>
    </xf>
    <xf numFmtId="1" fontId="60" fillId="0" borderId="10" xfId="76" applyNumberFormat="1" applyFont="1" applyBorder="1" applyAlignment="1">
      <alignment vertical="center"/>
      <protection/>
    </xf>
    <xf numFmtId="0" fontId="0" fillId="0" borderId="0" xfId="76" applyFill="1" applyBorder="1" applyAlignment="1">
      <alignment horizontal="left"/>
      <protection/>
    </xf>
    <xf numFmtId="0" fontId="39" fillId="0" borderId="0" xfId="76" applyFont="1">
      <alignment/>
      <protection/>
    </xf>
    <xf numFmtId="0" fontId="46" fillId="34" borderId="10" xfId="76" applyFont="1" applyFill="1" applyBorder="1" applyAlignment="1">
      <alignment horizontal="center" vertical="center" wrapText="1"/>
      <protection/>
    </xf>
    <xf numFmtId="0" fontId="59" fillId="34" borderId="10" xfId="76" applyFont="1" applyFill="1" applyBorder="1" applyAlignment="1">
      <alignment horizontal="center" vertical="center"/>
      <protection/>
    </xf>
    <xf numFmtId="0" fontId="42" fillId="0" borderId="10" xfId="76" applyFont="1" applyBorder="1" applyAlignment="1">
      <alignment horizontal="center" vertical="center" wrapText="1"/>
      <protection/>
    </xf>
    <xf numFmtId="0" fontId="60" fillId="0" borderId="10" xfId="76" applyFont="1" applyFill="1" applyBorder="1" applyAlignment="1">
      <alignment horizontal="left" vertical="center" wrapText="1"/>
      <protection/>
    </xf>
    <xf numFmtId="0" fontId="42" fillId="34" borderId="10" xfId="76" applyFont="1" applyFill="1" applyBorder="1" applyAlignment="1">
      <alignment vertical="center" wrapText="1"/>
      <protection/>
    </xf>
    <xf numFmtId="0" fontId="11" fillId="0" borderId="10" xfId="76" applyFont="1" applyBorder="1" applyAlignment="1">
      <alignment horizontal="center" vertical="center"/>
      <protection/>
    </xf>
    <xf numFmtId="2" fontId="11" fillId="0" borderId="10" xfId="76" applyNumberFormat="1" applyFont="1" applyBorder="1" applyAlignment="1">
      <alignment horizontal="right" vertical="center"/>
      <protection/>
    </xf>
    <xf numFmtId="2" fontId="47" fillId="34" borderId="10" xfId="76" applyNumberFormat="1" applyFont="1" applyFill="1" applyBorder="1" applyAlignment="1">
      <alignment horizontal="right" vertical="center" wrapText="1"/>
      <protection/>
    </xf>
    <xf numFmtId="2" fontId="60" fillId="0" borderId="0" xfId="76" applyNumberFormat="1" applyFont="1" applyBorder="1">
      <alignment/>
      <protection/>
    </xf>
    <xf numFmtId="0" fontId="44" fillId="0" borderId="0" xfId="76" applyFont="1">
      <alignment/>
      <protection/>
    </xf>
    <xf numFmtId="1" fontId="12" fillId="34" borderId="0" xfId="90" applyNumberFormat="1" applyFont="1" applyFill="1" applyAlignment="1">
      <alignment wrapText="1"/>
      <protection/>
    </xf>
    <xf numFmtId="0" fontId="12" fillId="34" borderId="10" xfId="76" applyFont="1" applyFill="1" applyBorder="1" applyAlignment="1">
      <alignment horizontal="center" vertical="center"/>
      <protection/>
    </xf>
    <xf numFmtId="0" fontId="12" fillId="0" borderId="10" xfId="76" applyFont="1" applyBorder="1" applyAlignment="1">
      <alignment horizontal="center" vertical="center"/>
      <protection/>
    </xf>
    <xf numFmtId="0" fontId="14" fillId="0" borderId="10" xfId="61" applyFont="1" applyBorder="1" applyAlignment="1">
      <alignment horizontal="center" vertical="center"/>
      <protection/>
    </xf>
    <xf numFmtId="0" fontId="12" fillId="0" borderId="10" xfId="76" applyFont="1" applyBorder="1" applyAlignment="1">
      <alignment vertical="center"/>
      <protection/>
    </xf>
    <xf numFmtId="0" fontId="12" fillId="0" borderId="0" xfId="76" applyFont="1" applyBorder="1" applyAlignment="1">
      <alignment vertical="center"/>
      <protection/>
    </xf>
    <xf numFmtId="2" fontId="14" fillId="0" borderId="10" xfId="76" applyNumberFormat="1" applyFont="1" applyBorder="1" applyAlignment="1">
      <alignment vertical="center"/>
      <protection/>
    </xf>
    <xf numFmtId="0" fontId="60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/>
    </xf>
    <xf numFmtId="0" fontId="166" fillId="0" borderId="10" xfId="0" applyFont="1" applyBorder="1" applyAlignment="1">
      <alignment vertical="center"/>
    </xf>
    <xf numFmtId="0" fontId="177" fillId="0" borderId="10" xfId="0" applyFont="1" applyBorder="1" applyAlignment="1">
      <alignment vertical="center" wrapText="1"/>
    </xf>
    <xf numFmtId="1" fontId="163" fillId="34" borderId="0" xfId="65" applyNumberFormat="1" applyFont="1" applyFill="1">
      <alignment/>
      <protection/>
    </xf>
    <xf numFmtId="0" fontId="102" fillId="37" borderId="10" xfId="65" applyFont="1" applyFill="1" applyBorder="1" applyAlignment="1">
      <alignment horizontal="center" vertical="center" wrapText="1"/>
      <protection/>
    </xf>
    <xf numFmtId="0" fontId="79" fillId="37" borderId="10" xfId="65" applyFont="1" applyFill="1" applyBorder="1" applyAlignment="1">
      <alignment horizontal="center" vertical="center" wrapText="1"/>
      <protection/>
    </xf>
    <xf numFmtId="0" fontId="59" fillId="37" borderId="13" xfId="90" applyFont="1" applyFill="1" applyBorder="1" applyAlignment="1">
      <alignment horizontal="center" vertical="center" wrapText="1"/>
      <protection/>
    </xf>
    <xf numFmtId="0" fontId="77" fillId="37" borderId="13" xfId="65" applyFont="1" applyFill="1" applyBorder="1" applyAlignment="1">
      <alignment horizontal="center" vertical="center" wrapText="1"/>
      <protection/>
    </xf>
    <xf numFmtId="1" fontId="163" fillId="37" borderId="10" xfId="65" applyNumberFormat="1" applyFont="1" applyFill="1" applyBorder="1" applyAlignment="1">
      <alignment vertical="center"/>
      <protection/>
    </xf>
    <xf numFmtId="2" fontId="163" fillId="37" borderId="10" xfId="65" applyNumberFormat="1" applyFont="1" applyFill="1" applyBorder="1" applyAlignment="1">
      <alignment vertical="center"/>
      <protection/>
    </xf>
    <xf numFmtId="1" fontId="40" fillId="34" borderId="0" xfId="0" applyNumberFormat="1" applyFont="1" applyFill="1" applyAlignment="1">
      <alignment/>
    </xf>
    <xf numFmtId="0" fontId="2" fillId="34" borderId="21" xfId="76" applyFont="1" applyFill="1" applyBorder="1" applyAlignment="1">
      <alignment/>
      <protection/>
    </xf>
    <xf numFmtId="0" fontId="2" fillId="34" borderId="21" xfId="76" applyFont="1" applyFill="1" applyBorder="1" applyAlignment="1">
      <alignment vertical="top"/>
      <protection/>
    </xf>
    <xf numFmtId="0" fontId="2" fillId="34" borderId="10" xfId="76" applyFont="1" applyFill="1" applyBorder="1" applyAlignment="1">
      <alignment horizontal="center"/>
      <protection/>
    </xf>
    <xf numFmtId="0" fontId="2" fillId="34" borderId="0" xfId="76" applyFont="1" applyFill="1" applyAlignment="1">
      <alignment horizontal="left"/>
      <protection/>
    </xf>
    <xf numFmtId="0" fontId="2" fillId="34" borderId="10" xfId="76" applyFont="1" applyFill="1" applyBorder="1" applyAlignment="1">
      <alignment horizontal="center" vertical="center" wrapText="1"/>
      <protection/>
    </xf>
    <xf numFmtId="0" fontId="2" fillId="34" borderId="10" xfId="76" applyFont="1" applyFill="1" applyBorder="1" applyAlignment="1">
      <alignment horizontal="center" vertical="center"/>
      <protection/>
    </xf>
    <xf numFmtId="0" fontId="0" fillId="34" borderId="0" xfId="76" applyFont="1" applyFill="1">
      <alignment/>
      <protection/>
    </xf>
    <xf numFmtId="0" fontId="39" fillId="34" borderId="10" xfId="76" applyFont="1" applyFill="1" applyBorder="1" applyAlignment="1">
      <alignment horizontal="center" vertical="center" wrapText="1"/>
      <protection/>
    </xf>
    <xf numFmtId="2" fontId="0" fillId="0" borderId="0" xfId="93" applyNumberFormat="1">
      <alignment/>
      <protection/>
    </xf>
    <xf numFmtId="2" fontId="0" fillId="34" borderId="10" xfId="76" applyNumberFormat="1" applyFill="1" applyBorder="1" applyAlignment="1">
      <alignment horizontal="center"/>
      <protection/>
    </xf>
    <xf numFmtId="2" fontId="81" fillId="0" borderId="0" xfId="76" applyNumberFormat="1" applyFont="1" applyAlignment="1">
      <alignment vertical="center" wrapText="1"/>
      <protection/>
    </xf>
    <xf numFmtId="166" fontId="14" fillId="34" borderId="21" xfId="76" applyNumberFormat="1" applyFont="1" applyFill="1" applyBorder="1" applyAlignment="1">
      <alignment vertical="center" wrapText="1"/>
      <protection/>
    </xf>
    <xf numFmtId="2" fontId="0" fillId="0" borderId="0" xfId="76" applyNumberFormat="1" applyFont="1" applyBorder="1" applyAlignment="1">
      <alignment vertical="top" wrapText="1"/>
      <protection/>
    </xf>
    <xf numFmtId="2" fontId="2" fillId="34" borderId="10" xfId="76" applyNumberFormat="1" applyFont="1" applyFill="1" applyBorder="1" applyAlignment="1">
      <alignment horizontal="center"/>
      <protection/>
    </xf>
    <xf numFmtId="0" fontId="2" fillId="34" borderId="10" xfId="76" applyFont="1" applyFill="1" applyBorder="1">
      <alignment/>
      <protection/>
    </xf>
    <xf numFmtId="2" fontId="118" fillId="34" borderId="10" xfId="76" applyNumberFormat="1" applyFont="1" applyFill="1" applyBorder="1" applyAlignment="1">
      <alignment vertical="center"/>
      <protection/>
    </xf>
    <xf numFmtId="0" fontId="2" fillId="34" borderId="0" xfId="76" applyFont="1" applyFill="1" applyBorder="1">
      <alignment/>
      <protection/>
    </xf>
    <xf numFmtId="2" fontId="178" fillId="34" borderId="10" xfId="76" applyNumberFormat="1" applyFont="1" applyFill="1" applyBorder="1" applyAlignment="1">
      <alignment horizontal="right" vertical="center"/>
      <protection/>
    </xf>
    <xf numFmtId="2" fontId="0" fillId="34" borderId="10" xfId="76" applyNumberFormat="1" applyFill="1" applyBorder="1" applyAlignment="1">
      <alignment vertical="center"/>
      <protection/>
    </xf>
    <xf numFmtId="2" fontId="12" fillId="0" borderId="10" xfId="93" applyNumberFormat="1" applyFont="1" applyBorder="1" applyAlignment="1">
      <alignment horizontal="center" vertical="center" wrapText="1"/>
      <protection/>
    </xf>
    <xf numFmtId="2" fontId="81" fillId="0" borderId="10" xfId="93" applyNumberFormat="1" applyFont="1" applyBorder="1" applyAlignment="1">
      <alignment horizontal="center" vertical="center" wrapText="1"/>
      <protection/>
    </xf>
    <xf numFmtId="0" fontId="2" fillId="34" borderId="10" xfId="76" applyFont="1" applyFill="1" applyBorder="1" applyAlignment="1">
      <alignment vertical="center" wrapText="1"/>
      <protection/>
    </xf>
    <xf numFmtId="2" fontId="0" fillId="34" borderId="10" xfId="76" applyNumberFormat="1" applyFont="1" applyFill="1" applyBorder="1" applyAlignment="1">
      <alignment vertical="center" wrapText="1"/>
      <protection/>
    </xf>
    <xf numFmtId="2" fontId="2" fillId="34" borderId="10" xfId="76" applyNumberFormat="1" applyFont="1" applyFill="1" applyBorder="1" applyAlignment="1">
      <alignment vertical="center" wrapText="1"/>
      <protection/>
    </xf>
    <xf numFmtId="2" fontId="2" fillId="34" borderId="10" xfId="76" applyNumberFormat="1" applyFont="1" applyFill="1" applyBorder="1" applyAlignment="1">
      <alignment horizontal="right" vertical="center" wrapText="1"/>
      <protection/>
    </xf>
    <xf numFmtId="0" fontId="0" fillId="34" borderId="0" xfId="76" applyFont="1" applyFill="1" applyBorder="1" applyAlignment="1">
      <alignment vertical="top" wrapText="1"/>
      <protection/>
    </xf>
    <xf numFmtId="0" fontId="40" fillId="0" borderId="10" xfId="90" applyFont="1" applyBorder="1" applyAlignment="1">
      <alignment horizontal="center" vertical="center" wrapText="1"/>
      <protection/>
    </xf>
    <xf numFmtId="0" fontId="39" fillId="0" borderId="0" xfId="90" applyFont="1" applyBorder="1" applyAlignment="1">
      <alignment horizontal="center" vertical="center" wrapText="1"/>
      <protection/>
    </xf>
    <xf numFmtId="0" fontId="60" fillId="0" borderId="0" xfId="90" applyFont="1" applyBorder="1" applyAlignment="1">
      <alignment horizontal="center" vertical="center" wrapText="1"/>
      <protection/>
    </xf>
    <xf numFmtId="0" fontId="44" fillId="0" borderId="0" xfId="90" applyFont="1" applyAlignment="1">
      <alignment vertical="center" wrapText="1"/>
      <protection/>
    </xf>
    <xf numFmtId="0" fontId="47" fillId="0" borderId="10" xfId="90" applyFont="1" applyBorder="1" applyAlignment="1">
      <alignment horizontal="center" vertical="center" wrapText="1"/>
      <protection/>
    </xf>
    <xf numFmtId="2" fontId="47" fillId="0" borderId="10" xfId="90" applyNumberFormat="1" applyFont="1" applyBorder="1" applyAlignment="1">
      <alignment horizontal="center" vertical="center" wrapText="1"/>
      <protection/>
    </xf>
    <xf numFmtId="165" fontId="39" fillId="0" borderId="0" xfId="90" applyNumberFormat="1" applyFont="1" applyBorder="1" applyAlignment="1">
      <alignment horizontal="center" vertical="center" wrapText="1"/>
      <protection/>
    </xf>
    <xf numFmtId="167" fontId="39" fillId="0" borderId="0" xfId="90" applyNumberFormat="1" applyFont="1" applyBorder="1" applyAlignment="1">
      <alignment horizontal="center" vertical="center" wrapText="1"/>
      <protection/>
    </xf>
    <xf numFmtId="0" fontId="39" fillId="0" borderId="10" xfId="90" applyFont="1" applyBorder="1" applyAlignment="1">
      <alignment vertical="center" wrapText="1"/>
      <protection/>
    </xf>
    <xf numFmtId="2" fontId="0" fillId="34" borderId="0" xfId="0" applyNumberFormat="1" applyFill="1" applyAlignment="1">
      <alignment vertical="center"/>
    </xf>
    <xf numFmtId="0" fontId="0" fillId="34" borderId="0" xfId="0" applyFont="1" applyFill="1" applyAlignment="1">
      <alignment horizontal="right" vertical="center"/>
    </xf>
    <xf numFmtId="0" fontId="0" fillId="0" borderId="10" xfId="91" applyBorder="1">
      <alignment/>
      <protection/>
    </xf>
    <xf numFmtId="2" fontId="0" fillId="0" borderId="10" xfId="91" applyNumberFormat="1" applyBorder="1">
      <alignment/>
      <protection/>
    </xf>
    <xf numFmtId="0" fontId="163" fillId="0" borderId="0" xfId="96" applyFont="1">
      <alignment/>
      <protection/>
    </xf>
    <xf numFmtId="0" fontId="163" fillId="0" borderId="10" xfId="96" applyFont="1" applyBorder="1" applyAlignment="1">
      <alignment horizontal="center" vertical="center"/>
      <protection/>
    </xf>
    <xf numFmtId="0" fontId="165" fillId="0" borderId="0" xfId="96" applyFont="1">
      <alignment/>
      <protection/>
    </xf>
    <xf numFmtId="0" fontId="39" fillId="0" borderId="10" xfId="76" applyFont="1" applyBorder="1" applyAlignment="1">
      <alignment horizontal="center" vertical="center" wrapText="1"/>
      <protection/>
    </xf>
    <xf numFmtId="0" fontId="47" fillId="0" borderId="10" xfId="76" applyFont="1" applyBorder="1" applyAlignment="1">
      <alignment horizontal="center" vertical="center"/>
      <protection/>
    </xf>
    <xf numFmtId="0" fontId="6" fillId="0" borderId="10" xfId="76" applyFont="1" applyBorder="1" applyAlignment="1">
      <alignment horizontal="center" vertical="center" wrapText="1"/>
      <protection/>
    </xf>
    <xf numFmtId="2" fontId="47" fillId="0" borderId="10" xfId="76" applyNumberFormat="1" applyFont="1" applyBorder="1" applyAlignment="1">
      <alignment horizontal="center" vertical="center"/>
      <protection/>
    </xf>
    <xf numFmtId="2" fontId="47" fillId="34" borderId="10" xfId="76" applyNumberFormat="1" applyFont="1" applyFill="1" applyBorder="1" applyAlignment="1">
      <alignment horizontal="center" vertical="center"/>
      <protection/>
    </xf>
    <xf numFmtId="2" fontId="0" fillId="0" borderId="0" xfId="91" applyNumberFormat="1">
      <alignment/>
      <protection/>
    </xf>
    <xf numFmtId="0" fontId="0" fillId="34" borderId="0" xfId="0" applyFont="1" applyFill="1" applyAlignment="1">
      <alignment vertical="center" wrapText="1"/>
    </xf>
    <xf numFmtId="2" fontId="0" fillId="34" borderId="0" xfId="91" applyNumberFormat="1" applyFill="1" applyAlignment="1">
      <alignment vertical="center"/>
      <protection/>
    </xf>
    <xf numFmtId="1" fontId="163" fillId="0" borderId="10" xfId="0" applyNumberFormat="1" applyFont="1" applyBorder="1" applyAlignment="1">
      <alignment vertical="center"/>
    </xf>
    <xf numFmtId="1" fontId="165" fillId="0" borderId="10" xfId="0" applyNumberFormat="1" applyFont="1" applyBorder="1" applyAlignment="1">
      <alignment vertical="center"/>
    </xf>
    <xf numFmtId="0" fontId="60" fillId="34" borderId="10" xfId="90" applyFont="1" applyFill="1" applyBorder="1" applyAlignment="1" quotePrefix="1">
      <alignment horizontal="center" vertical="top" wrapText="1"/>
      <protection/>
    </xf>
    <xf numFmtId="0" fontId="60" fillId="34" borderId="10" xfId="90" applyFont="1" applyFill="1" applyBorder="1" applyAlignment="1" quotePrefix="1">
      <alignment horizontal="center" vertical="center" wrapText="1"/>
      <protection/>
    </xf>
    <xf numFmtId="0" fontId="60" fillId="34" borderId="10" xfId="90" applyFont="1" applyFill="1" applyBorder="1" applyAlignment="1">
      <alignment horizontal="center" vertical="center"/>
      <protection/>
    </xf>
    <xf numFmtId="0" fontId="60" fillId="34" borderId="0" xfId="90" applyFont="1" applyFill="1" applyBorder="1" applyAlignment="1">
      <alignment horizontal="center"/>
      <protection/>
    </xf>
    <xf numFmtId="0" fontId="40" fillId="34" borderId="0" xfId="0" applyFont="1" applyFill="1" applyAlignment="1">
      <alignment horizontal="right" vertical="center" wrapText="1"/>
    </xf>
    <xf numFmtId="0" fontId="46" fillId="0" borderId="0" xfId="76" applyFont="1" applyAlignment="1">
      <alignment vertical="center" wrapText="1"/>
      <protection/>
    </xf>
    <xf numFmtId="1" fontId="60" fillId="0" borderId="0" xfId="76" applyNumberFormat="1" applyFont="1" applyBorder="1">
      <alignment/>
      <protection/>
    </xf>
    <xf numFmtId="170" fontId="42" fillId="0" borderId="10" xfId="44" applyNumberFormat="1" applyFont="1" applyBorder="1" applyAlignment="1">
      <alignment horizontal="right" vertical="center"/>
    </xf>
    <xf numFmtId="1" fontId="179" fillId="0" borderId="10" xfId="65" applyNumberFormat="1" applyFont="1" applyBorder="1" applyAlignment="1">
      <alignment horizontal="center" vertical="center"/>
      <protection/>
    </xf>
    <xf numFmtId="2" fontId="163" fillId="0" borderId="0" xfId="96" applyNumberFormat="1" applyFont="1">
      <alignment/>
      <protection/>
    </xf>
    <xf numFmtId="2" fontId="8" fillId="0" borderId="0" xfId="91" applyNumberFormat="1" applyFont="1">
      <alignment/>
      <protection/>
    </xf>
    <xf numFmtId="1" fontId="12" fillId="34" borderId="10" xfId="0" applyNumberFormat="1" applyFont="1" applyFill="1" applyBorder="1" applyAlignment="1">
      <alignment horizontal="right" vertical="center"/>
    </xf>
    <xf numFmtId="1" fontId="14" fillId="34" borderId="10" xfId="0" applyNumberFormat="1" applyFont="1" applyFill="1" applyBorder="1" applyAlignment="1">
      <alignment horizontal="right" vertical="center"/>
    </xf>
    <xf numFmtId="168" fontId="0" fillId="34" borderId="0" xfId="0" applyNumberFormat="1" applyFont="1" applyFill="1" applyAlignment="1">
      <alignment/>
    </xf>
    <xf numFmtId="2" fontId="12" fillId="34" borderId="10" xfId="0" applyNumberFormat="1" applyFont="1" applyFill="1" applyBorder="1" applyAlignment="1">
      <alignment horizontal="center" vertical="center"/>
    </xf>
    <xf numFmtId="0" fontId="100" fillId="34" borderId="10" xfId="57" applyFont="1" applyFill="1" applyBorder="1" applyAlignment="1">
      <alignment horizontal="center"/>
      <protection/>
    </xf>
    <xf numFmtId="1" fontId="39" fillId="34" borderId="10" xfId="0" applyNumberFormat="1" applyFont="1" applyFill="1" applyBorder="1" applyAlignment="1">
      <alignment vertical="center" wrapText="1"/>
    </xf>
    <xf numFmtId="0" fontId="39" fillId="34" borderId="10" xfId="0" applyFont="1" applyFill="1" applyBorder="1" applyAlignment="1">
      <alignment vertical="center" wrapText="1"/>
    </xf>
    <xf numFmtId="1" fontId="40" fillId="34" borderId="10" xfId="0" applyNumberFormat="1" applyFont="1" applyFill="1" applyBorder="1" applyAlignment="1">
      <alignment vertical="center" wrapText="1"/>
    </xf>
    <xf numFmtId="0" fontId="79" fillId="0" borderId="10" xfId="65" applyFont="1" applyBorder="1" applyAlignment="1">
      <alignment vertical="center" wrapText="1"/>
      <protection/>
    </xf>
    <xf numFmtId="2" fontId="79" fillId="0" borderId="10" xfId="65" applyNumberFormat="1" applyFont="1" applyBorder="1" applyAlignment="1">
      <alignment vertical="center" wrapText="1"/>
      <protection/>
    </xf>
    <xf numFmtId="0" fontId="165" fillId="0" borderId="10" xfId="65" applyFont="1" applyBorder="1" applyAlignment="1">
      <alignment vertical="center"/>
      <protection/>
    </xf>
    <xf numFmtId="2" fontId="165" fillId="0" borderId="10" xfId="65" applyNumberFormat="1" applyFont="1" applyBorder="1" applyAlignment="1">
      <alignment vertical="center"/>
      <protection/>
    </xf>
    <xf numFmtId="2" fontId="39" fillId="34" borderId="10" xfId="76" applyNumberFormat="1" applyFont="1" applyFill="1" applyBorder="1" applyAlignment="1">
      <alignment vertical="center"/>
      <protection/>
    </xf>
    <xf numFmtId="2" fontId="42" fillId="0" borderId="10" xfId="76" applyNumberFormat="1" applyFont="1" applyBorder="1" applyAlignment="1">
      <alignment vertical="center"/>
      <protection/>
    </xf>
    <xf numFmtId="2" fontId="0" fillId="34" borderId="0" xfId="0" applyNumberFormat="1" applyFont="1" applyFill="1" applyAlignment="1">
      <alignment vertical="center" wrapText="1"/>
    </xf>
    <xf numFmtId="0" fontId="179" fillId="0" borderId="10" xfId="96" applyFont="1" applyBorder="1" applyAlignment="1">
      <alignment horizontal="center" vertical="center"/>
      <protection/>
    </xf>
    <xf numFmtId="2" fontId="169" fillId="0" borderId="10" xfId="96" applyNumberFormat="1" applyFont="1" applyBorder="1" applyAlignment="1">
      <alignment horizontal="center" vertical="center"/>
      <protection/>
    </xf>
    <xf numFmtId="0" fontId="169" fillId="0" borderId="10" xfId="96" applyFont="1" applyBorder="1" applyAlignment="1">
      <alignment horizontal="center" vertical="center"/>
      <protection/>
    </xf>
    <xf numFmtId="2" fontId="179" fillId="0" borderId="10" xfId="96" applyNumberFormat="1" applyFont="1" applyBorder="1" applyAlignment="1">
      <alignment horizontal="center" vertical="center"/>
      <protection/>
    </xf>
    <xf numFmtId="2" fontId="42" fillId="34" borderId="10" xfId="76" applyNumberFormat="1" applyFont="1" applyFill="1" applyBorder="1" applyAlignment="1">
      <alignment horizontal="center" vertical="center"/>
      <protection/>
    </xf>
    <xf numFmtId="2" fontId="179" fillId="34" borderId="10" xfId="96" applyNumberFormat="1" applyFont="1" applyFill="1" applyBorder="1" applyAlignment="1">
      <alignment horizontal="center" vertical="center"/>
      <protection/>
    </xf>
    <xf numFmtId="0" fontId="0" fillId="34" borderId="10" xfId="0" applyFont="1" applyFill="1" applyBorder="1" applyAlignment="1">
      <alignment horizontal="center" vertical="center" wrapText="1"/>
    </xf>
    <xf numFmtId="0" fontId="21" fillId="34" borderId="10" xfId="57" applyFont="1" applyFill="1" applyBorder="1" applyAlignment="1">
      <alignment horizontal="center" vertical="center" wrapText="1"/>
      <protection/>
    </xf>
    <xf numFmtId="1" fontId="42" fillId="34" borderId="10" xfId="0" applyNumberFormat="1" applyFont="1" applyFill="1" applyBorder="1" applyAlignment="1">
      <alignment horizontal="center" vertical="center"/>
    </xf>
    <xf numFmtId="0" fontId="119" fillId="34" borderId="0" xfId="0" applyFont="1" applyFill="1" applyAlignment="1">
      <alignment/>
    </xf>
    <xf numFmtId="2" fontId="81" fillId="34" borderId="0" xfId="0" applyNumberFormat="1" applyFont="1" applyFill="1" applyAlignment="1">
      <alignment vertical="center"/>
    </xf>
    <xf numFmtId="0" fontId="92" fillId="0" borderId="0" xfId="90" applyFont="1" applyAlignment="1">
      <alignment horizontal="center"/>
      <protection/>
    </xf>
    <xf numFmtId="0" fontId="96" fillId="0" borderId="0" xfId="0" applyFont="1" applyAlignment="1">
      <alignment horizontal="center" wrapText="1"/>
    </xf>
    <xf numFmtId="0" fontId="40" fillId="0" borderId="0" xfId="90" applyFont="1" applyAlignment="1">
      <alignment horizontal="center" vertical="center" wrapText="1"/>
      <protection/>
    </xf>
    <xf numFmtId="0" fontId="49" fillId="0" borderId="0" xfId="90" applyFont="1" applyAlignment="1">
      <alignment horizontal="right" vertical="center" wrapText="1"/>
      <protection/>
    </xf>
    <xf numFmtId="0" fontId="44" fillId="0" borderId="0" xfId="90" applyFont="1" applyAlignment="1">
      <alignment horizontal="center" vertical="center" wrapText="1"/>
      <protection/>
    </xf>
    <xf numFmtId="0" fontId="47" fillId="0" borderId="0" xfId="90" applyFont="1" applyAlignment="1">
      <alignment horizontal="left" vertical="center" wrapText="1"/>
      <protection/>
    </xf>
    <xf numFmtId="0" fontId="40" fillId="0" borderId="0" xfId="90" applyFont="1" applyAlignment="1">
      <alignment horizontal="left" vertical="center" wrapText="1"/>
      <protection/>
    </xf>
    <xf numFmtId="0" fontId="40" fillId="0" borderId="10" xfId="90" applyFont="1" applyBorder="1" applyAlignment="1">
      <alignment horizontal="center" vertical="center" wrapText="1"/>
      <protection/>
    </xf>
    <xf numFmtId="0" fontId="40" fillId="0" borderId="10" xfId="90" applyFont="1" applyFill="1" applyBorder="1" applyAlignment="1">
      <alignment horizontal="center" vertical="center" wrapText="1"/>
      <protection/>
    </xf>
    <xf numFmtId="0" fontId="48" fillId="0" borderId="10" xfId="90" applyFont="1" applyBorder="1" applyAlignment="1" quotePrefix="1">
      <alignment horizontal="center" vertical="center" wrapText="1"/>
      <protection/>
    </xf>
    <xf numFmtId="0" fontId="40" fillId="0" borderId="15" xfId="90" applyFont="1" applyBorder="1" applyAlignment="1">
      <alignment horizontal="center" vertical="center" wrapText="1"/>
      <protection/>
    </xf>
    <xf numFmtId="0" fontId="40" fillId="0" borderId="17" xfId="90" applyFont="1" applyBorder="1" applyAlignment="1">
      <alignment horizontal="center" vertical="center" wrapText="1"/>
      <protection/>
    </xf>
    <xf numFmtId="0" fontId="39" fillId="0" borderId="15" xfId="90" applyFont="1" applyBorder="1" applyAlignment="1">
      <alignment horizontal="center" vertical="center" wrapText="1"/>
      <protection/>
    </xf>
    <xf numFmtId="0" fontId="42" fillId="34" borderId="10" xfId="90" applyFont="1" applyFill="1" applyBorder="1" applyAlignment="1">
      <alignment horizontal="center" vertical="center" wrapText="1"/>
      <protection/>
    </xf>
    <xf numFmtId="0" fontId="47" fillId="0" borderId="15" xfId="90" applyFont="1" applyBorder="1" applyAlignment="1">
      <alignment horizontal="center" vertical="center" wrapText="1"/>
      <protection/>
    </xf>
    <xf numFmtId="0" fontId="47" fillId="0" borderId="17" xfId="90" applyFont="1" applyBorder="1" applyAlignment="1">
      <alignment horizontal="center" vertical="center" wrapText="1"/>
      <protection/>
    </xf>
    <xf numFmtId="0" fontId="40" fillId="0" borderId="0" xfId="90" applyFont="1" applyBorder="1" applyAlignment="1">
      <alignment horizontal="left" vertical="center" wrapText="1"/>
      <protection/>
    </xf>
    <xf numFmtId="0" fontId="48" fillId="0" borderId="15" xfId="90" applyFont="1" applyBorder="1" applyAlignment="1" quotePrefix="1">
      <alignment horizontal="center" vertical="center" wrapText="1"/>
      <protection/>
    </xf>
    <xf numFmtId="0" fontId="48" fillId="0" borderId="18" xfId="90" applyFont="1" applyBorder="1" applyAlignment="1" quotePrefix="1">
      <alignment horizontal="center" vertical="center" wrapText="1"/>
      <protection/>
    </xf>
    <xf numFmtId="0" fontId="48" fillId="0" borderId="17" xfId="90" applyFont="1" applyBorder="1" applyAlignment="1" quotePrefix="1">
      <alignment horizontal="center" vertical="center" wrapText="1"/>
      <protection/>
    </xf>
    <xf numFmtId="0" fontId="40" fillId="0" borderId="15" xfId="90" applyFont="1" applyBorder="1" applyAlignment="1">
      <alignment horizontal="left" vertical="center" wrapText="1"/>
      <protection/>
    </xf>
    <xf numFmtId="0" fontId="40" fillId="0" borderId="18" xfId="90" applyFont="1" applyBorder="1" applyAlignment="1">
      <alignment horizontal="left" vertical="center" wrapText="1"/>
      <protection/>
    </xf>
    <xf numFmtId="0" fontId="40" fillId="0" borderId="17" xfId="90" applyFont="1" applyBorder="1" applyAlignment="1">
      <alignment horizontal="left" vertical="center" wrapText="1"/>
      <protection/>
    </xf>
    <xf numFmtId="0" fontId="39" fillId="0" borderId="17" xfId="90" applyFont="1" applyBorder="1" applyAlignment="1">
      <alignment horizontal="center" vertical="center" wrapText="1"/>
      <protection/>
    </xf>
    <xf numFmtId="0" fontId="0" fillId="0" borderId="17" xfId="76" applyBorder="1">
      <alignment/>
      <protection/>
    </xf>
    <xf numFmtId="0" fontId="39" fillId="0" borderId="10" xfId="90" applyFont="1" applyBorder="1" applyAlignment="1">
      <alignment horizontal="center" vertical="center" wrapText="1"/>
      <protection/>
    </xf>
    <xf numFmtId="2" fontId="39" fillId="0" borderId="15" xfId="90" applyNumberFormat="1" applyFont="1" applyBorder="1" applyAlignment="1">
      <alignment horizontal="center" vertical="center" wrapText="1"/>
      <protection/>
    </xf>
    <xf numFmtId="2" fontId="0" fillId="0" borderId="17" xfId="76" applyNumberFormat="1" applyBorder="1">
      <alignment/>
      <protection/>
    </xf>
    <xf numFmtId="2" fontId="39" fillId="0" borderId="17" xfId="90" applyNumberFormat="1" applyFont="1" applyBorder="1" applyAlignment="1">
      <alignment horizontal="center" vertical="center" wrapText="1"/>
      <protection/>
    </xf>
    <xf numFmtId="0" fontId="39" fillId="34" borderId="15" xfId="90" applyFont="1" applyFill="1" applyBorder="1" applyAlignment="1">
      <alignment horizontal="center" vertical="center" wrapText="1"/>
      <protection/>
    </xf>
    <xf numFmtId="0" fontId="39" fillId="34" borderId="17" xfId="90" applyFont="1" applyFill="1" applyBorder="1" applyAlignment="1">
      <alignment horizontal="center" vertical="center" wrapText="1"/>
      <protection/>
    </xf>
    <xf numFmtId="0" fontId="39" fillId="0" borderId="0" xfId="90" applyFont="1" applyBorder="1" applyAlignment="1">
      <alignment horizontal="center" vertical="center" wrapText="1"/>
      <protection/>
    </xf>
    <xf numFmtId="0" fontId="39" fillId="34" borderId="10" xfId="90" applyFont="1" applyFill="1" applyBorder="1" applyAlignment="1">
      <alignment horizontal="center" vertical="center" wrapText="1"/>
      <protection/>
    </xf>
    <xf numFmtId="0" fontId="39" fillId="0" borderId="21" xfId="90" applyFont="1" applyBorder="1" applyAlignment="1">
      <alignment horizontal="left" vertical="center" wrapText="1"/>
      <protection/>
    </xf>
    <xf numFmtId="0" fontId="2" fillId="34" borderId="0" xfId="76" applyFont="1" applyFill="1" applyAlignment="1">
      <alignment horizontal="center"/>
      <protection/>
    </xf>
    <xf numFmtId="0" fontId="14" fillId="34" borderId="0" xfId="76" applyFont="1" applyFill="1" applyAlignment="1">
      <alignment horizontal="center"/>
      <protection/>
    </xf>
    <xf numFmtId="0" fontId="6" fillId="34" borderId="0" xfId="76" applyFont="1" applyFill="1" applyAlignment="1">
      <alignment horizontal="center"/>
      <protection/>
    </xf>
    <xf numFmtId="0" fontId="15" fillId="34" borderId="0" xfId="76" applyFont="1" applyFill="1" applyAlignment="1">
      <alignment horizontal="center"/>
      <protection/>
    </xf>
    <xf numFmtId="0" fontId="2" fillId="34" borderId="0" xfId="76" applyFont="1" applyFill="1" applyAlignment="1">
      <alignment horizontal="left"/>
      <protection/>
    </xf>
    <xf numFmtId="0" fontId="40" fillId="34" borderId="0" xfId="90" applyFont="1" applyFill="1" applyAlignment="1">
      <alignment horizontal="left" vertical="center" wrapText="1"/>
      <protection/>
    </xf>
    <xf numFmtId="0" fontId="2" fillId="34" borderId="0" xfId="76" applyFont="1" applyFill="1" applyAlignment="1">
      <alignment horizontal="left" vertical="top" wrapText="1"/>
      <protection/>
    </xf>
    <xf numFmtId="0" fontId="2" fillId="34" borderId="14" xfId="76" applyFont="1" applyFill="1" applyBorder="1" applyAlignment="1">
      <alignment vertical="center"/>
      <protection/>
    </xf>
    <xf numFmtId="0" fontId="2" fillId="34" borderId="13" xfId="76" applyFont="1" applyFill="1" applyBorder="1" applyAlignment="1">
      <alignment vertical="center"/>
      <protection/>
    </xf>
    <xf numFmtId="0" fontId="2" fillId="34" borderId="22" xfId="76" applyFont="1" applyFill="1" applyBorder="1" applyAlignment="1">
      <alignment horizontal="center" vertical="center" wrapText="1"/>
      <protection/>
    </xf>
    <xf numFmtId="0" fontId="2" fillId="34" borderId="21" xfId="76" applyFont="1" applyFill="1" applyBorder="1" applyAlignment="1">
      <alignment horizontal="center" vertical="center" wrapText="1"/>
      <protection/>
    </xf>
    <xf numFmtId="0" fontId="2" fillId="34" borderId="26" xfId="76" applyFont="1" applyFill="1" applyBorder="1" applyAlignment="1">
      <alignment horizontal="center" vertical="center" wrapText="1"/>
      <protection/>
    </xf>
    <xf numFmtId="0" fontId="2" fillId="34" borderId="19" xfId="76" applyFont="1" applyFill="1" applyBorder="1" applyAlignment="1">
      <alignment horizontal="center" vertical="center" wrapText="1"/>
      <protection/>
    </xf>
    <xf numFmtId="0" fontId="2" fillId="34" borderId="12" xfId="76" applyFont="1" applyFill="1" applyBorder="1" applyAlignment="1">
      <alignment horizontal="center" vertical="center" wrapText="1"/>
      <protection/>
    </xf>
    <xf numFmtId="0" fontId="2" fillId="34" borderId="27" xfId="76" applyFont="1" applyFill="1" applyBorder="1" applyAlignment="1">
      <alignment horizontal="center" vertical="center" wrapText="1"/>
      <protection/>
    </xf>
    <xf numFmtId="0" fontId="2" fillId="34" borderId="22" xfId="76" applyFont="1" applyFill="1" applyBorder="1" applyAlignment="1">
      <alignment horizontal="center"/>
      <protection/>
    </xf>
    <xf numFmtId="0" fontId="2" fillId="34" borderId="21" xfId="76" applyFont="1" applyFill="1" applyBorder="1" applyAlignment="1">
      <alignment horizontal="center"/>
      <protection/>
    </xf>
    <xf numFmtId="0" fontId="2" fillId="34" borderId="26" xfId="76" applyFont="1" applyFill="1" applyBorder="1" applyAlignment="1">
      <alignment horizontal="center"/>
      <protection/>
    </xf>
    <xf numFmtId="0" fontId="2" fillId="34" borderId="15" xfId="76" applyFont="1" applyFill="1" applyBorder="1" applyAlignment="1">
      <alignment horizontal="center"/>
      <protection/>
    </xf>
    <xf numFmtId="0" fontId="2" fillId="34" borderId="18" xfId="76" applyFont="1" applyFill="1" applyBorder="1" applyAlignment="1">
      <alignment horizontal="center"/>
      <protection/>
    </xf>
    <xf numFmtId="0" fontId="2" fillId="34" borderId="17" xfId="76" applyFont="1" applyFill="1" applyBorder="1" applyAlignment="1">
      <alignment horizontal="center"/>
      <protection/>
    </xf>
    <xf numFmtId="0" fontId="2" fillId="34" borderId="10" xfId="76" applyFont="1" applyFill="1" applyBorder="1" applyAlignment="1">
      <alignment horizontal="center"/>
      <protection/>
    </xf>
    <xf numFmtId="0" fontId="159" fillId="34" borderId="12" xfId="76" applyFont="1" applyFill="1" applyBorder="1" applyAlignment="1">
      <alignment horizontal="center"/>
      <protection/>
    </xf>
    <xf numFmtId="0" fontId="2" fillId="34" borderId="15" xfId="90" applyFont="1" applyFill="1" applyBorder="1" applyAlignment="1">
      <alignment horizontal="center" vertical="center" wrapText="1"/>
      <protection/>
    </xf>
    <xf numFmtId="0" fontId="2" fillId="34" borderId="17" xfId="90" applyFont="1" applyFill="1" applyBorder="1" applyAlignment="1">
      <alignment horizontal="center" vertical="center" wrapText="1"/>
      <protection/>
    </xf>
    <xf numFmtId="0" fontId="2" fillId="34" borderId="15" xfId="90" applyFont="1" applyFill="1" applyBorder="1" applyAlignment="1">
      <alignment horizontal="left" vertical="center" wrapText="1"/>
      <protection/>
    </xf>
    <xf numFmtId="0" fontId="2" fillId="34" borderId="17" xfId="90" applyFont="1" applyFill="1" applyBorder="1" applyAlignment="1">
      <alignment horizontal="left" vertical="center" wrapText="1"/>
      <protection/>
    </xf>
    <xf numFmtId="0" fontId="7" fillId="34" borderId="15" xfId="90" applyFont="1" applyFill="1" applyBorder="1" applyAlignment="1">
      <alignment horizontal="left" vertical="center" wrapText="1"/>
      <protection/>
    </xf>
    <xf numFmtId="0" fontId="7" fillId="34" borderId="17" xfId="90" applyFont="1" applyFill="1" applyBorder="1" applyAlignment="1">
      <alignment horizontal="left" vertical="center" wrapText="1"/>
      <protection/>
    </xf>
    <xf numFmtId="2" fontId="81" fillId="0" borderId="15" xfId="93" applyNumberFormat="1" applyFont="1" applyBorder="1" applyAlignment="1">
      <alignment horizontal="left" vertical="center" wrapText="1"/>
      <protection/>
    </xf>
    <xf numFmtId="2" fontId="81" fillId="0" borderId="18" xfId="93" applyNumberFormat="1" applyFont="1" applyBorder="1" applyAlignment="1">
      <alignment horizontal="left" vertical="center" wrapText="1"/>
      <protection/>
    </xf>
    <xf numFmtId="2" fontId="81" fillId="0" borderId="17" xfId="93" applyNumberFormat="1" applyFont="1" applyBorder="1" applyAlignment="1">
      <alignment horizontal="left" vertical="center" wrapText="1"/>
      <protection/>
    </xf>
    <xf numFmtId="0" fontId="10" fillId="0" borderId="0" xfId="90" applyFont="1" applyAlignment="1">
      <alignment horizontal="center"/>
      <protection/>
    </xf>
    <xf numFmtId="0" fontId="5" fillId="0" borderId="0" xfId="90" applyFont="1" applyAlignment="1">
      <alignment horizontal="center"/>
      <protection/>
    </xf>
    <xf numFmtId="0" fontId="14" fillId="0" borderId="10" xfId="93" applyFont="1" applyBorder="1" applyAlignment="1">
      <alignment horizontal="center" vertical="center" wrapText="1"/>
      <protection/>
    </xf>
    <xf numFmtId="0" fontId="14" fillId="0" borderId="22" xfId="93" applyFont="1" applyBorder="1" applyAlignment="1">
      <alignment horizontal="center" vertical="center" wrapText="1"/>
      <protection/>
    </xf>
    <xf numFmtId="0" fontId="14" fillId="0" borderId="21" xfId="93" applyFont="1" applyBorder="1" applyAlignment="1">
      <alignment horizontal="center" vertical="center" wrapText="1"/>
      <protection/>
    </xf>
    <xf numFmtId="0" fontId="14" fillId="0" borderId="26" xfId="93" applyFont="1" applyBorder="1" applyAlignment="1">
      <alignment horizontal="center" vertical="center" wrapText="1"/>
      <protection/>
    </xf>
    <xf numFmtId="0" fontId="14" fillId="0" borderId="19" xfId="93" applyFont="1" applyBorder="1" applyAlignment="1">
      <alignment horizontal="center" vertical="center" wrapText="1"/>
      <protection/>
    </xf>
    <xf numFmtId="0" fontId="14" fillId="0" borderId="12" xfId="93" applyFont="1" applyBorder="1" applyAlignment="1">
      <alignment horizontal="center" vertical="center" wrapText="1"/>
      <protection/>
    </xf>
    <xf numFmtId="0" fontId="14" fillId="0" borderId="27" xfId="93" applyFont="1" applyBorder="1" applyAlignment="1">
      <alignment horizontal="center" vertical="center" wrapText="1"/>
      <protection/>
    </xf>
    <xf numFmtId="0" fontId="14" fillId="0" borderId="14" xfId="93" applyFont="1" applyBorder="1" applyAlignment="1">
      <alignment horizontal="center" vertical="center" wrapText="1"/>
      <protection/>
    </xf>
    <xf numFmtId="0" fontId="14" fillId="0" borderId="16" xfId="93" applyFont="1" applyBorder="1" applyAlignment="1">
      <alignment horizontal="center" vertical="center" wrapText="1"/>
      <protection/>
    </xf>
    <xf numFmtId="0" fontId="14" fillId="0" borderId="13" xfId="93" applyFont="1" applyBorder="1" applyAlignment="1">
      <alignment horizontal="center" vertical="center" wrapText="1"/>
      <protection/>
    </xf>
    <xf numFmtId="0" fontId="24" fillId="0" borderId="0" xfId="90" applyFont="1" applyAlignment="1">
      <alignment horizontal="center"/>
      <protection/>
    </xf>
    <xf numFmtId="0" fontId="28" fillId="0" borderId="0" xfId="90" applyFont="1" applyAlignment="1">
      <alignment horizontal="center"/>
      <protection/>
    </xf>
    <xf numFmtId="0" fontId="2" fillId="0" borderId="0" xfId="93" applyFont="1" applyAlignment="1">
      <alignment horizontal="left"/>
      <protection/>
    </xf>
    <xf numFmtId="0" fontId="16" fillId="0" borderId="12" xfId="93" applyFont="1" applyBorder="1" applyAlignment="1">
      <alignment horizontal="center"/>
      <protection/>
    </xf>
    <xf numFmtId="0" fontId="6" fillId="0" borderId="15" xfId="93" applyFont="1" applyBorder="1" applyAlignment="1">
      <alignment horizontal="center" vertical="center" wrapText="1"/>
      <protection/>
    </xf>
    <xf numFmtId="0" fontId="6" fillId="0" borderId="17" xfId="93" applyFont="1" applyBorder="1" applyAlignment="1">
      <alignment horizontal="center" vertical="center" wrapText="1"/>
      <protection/>
    </xf>
    <xf numFmtId="0" fontId="14" fillId="0" borderId="15" xfId="93" applyFont="1" applyBorder="1" applyAlignment="1">
      <alignment horizontal="left" vertical="center" wrapText="1"/>
      <protection/>
    </xf>
    <xf numFmtId="0" fontId="14" fillId="0" borderId="17" xfId="93" applyFont="1" applyBorder="1" applyAlignment="1">
      <alignment horizontal="left" vertical="center" wrapText="1"/>
      <protection/>
    </xf>
    <xf numFmtId="2" fontId="7" fillId="0" borderId="22" xfId="93" applyNumberFormat="1" applyFont="1" applyBorder="1" applyAlignment="1">
      <alignment horizontal="center" vertical="center" wrapText="1"/>
      <protection/>
    </xf>
    <xf numFmtId="2" fontId="7" fillId="0" borderId="21" xfId="93" applyNumberFormat="1" applyFont="1" applyBorder="1" applyAlignment="1">
      <alignment horizontal="center" vertical="center" wrapText="1"/>
      <protection/>
    </xf>
    <xf numFmtId="2" fontId="7" fillId="0" borderId="26" xfId="93" applyNumberFormat="1" applyFont="1" applyBorder="1" applyAlignment="1">
      <alignment horizontal="center" vertical="center" wrapText="1"/>
      <protection/>
    </xf>
    <xf numFmtId="2" fontId="7" fillId="0" borderId="25" xfId="93" applyNumberFormat="1" applyFont="1" applyBorder="1" applyAlignment="1">
      <alignment horizontal="center" vertical="center" wrapText="1"/>
      <protection/>
    </xf>
    <xf numFmtId="2" fontId="7" fillId="0" borderId="0" xfId="93" applyNumberFormat="1" applyFont="1" applyBorder="1" applyAlignment="1">
      <alignment horizontal="center" vertical="center" wrapText="1"/>
      <protection/>
    </xf>
    <xf numFmtId="2" fontId="7" fillId="0" borderId="28" xfId="93" applyNumberFormat="1" applyFont="1" applyBorder="1" applyAlignment="1">
      <alignment horizontal="center" vertical="center" wrapText="1"/>
      <protection/>
    </xf>
    <xf numFmtId="2" fontId="7" fillId="0" borderId="19" xfId="93" applyNumberFormat="1" applyFont="1" applyBorder="1" applyAlignment="1">
      <alignment horizontal="center" vertical="center" wrapText="1"/>
      <protection/>
    </xf>
    <xf numFmtId="2" fontId="7" fillId="0" borderId="12" xfId="93" applyNumberFormat="1" applyFont="1" applyBorder="1" applyAlignment="1">
      <alignment horizontal="center" vertical="center" wrapText="1"/>
      <protection/>
    </xf>
    <xf numFmtId="2" fontId="7" fillId="0" borderId="27" xfId="93" applyNumberFormat="1" applyFont="1" applyBorder="1" applyAlignment="1">
      <alignment horizontal="center" vertical="center" wrapText="1"/>
      <protection/>
    </xf>
    <xf numFmtId="2" fontId="0" fillId="0" borderId="15" xfId="93" applyNumberFormat="1" applyFont="1" applyBorder="1" applyAlignment="1">
      <alignment horizontal="left" vertical="center" wrapText="1"/>
      <protection/>
    </xf>
    <xf numFmtId="2" fontId="0" fillId="0" borderId="18" xfId="93" applyNumberFormat="1" applyFont="1" applyBorder="1" applyAlignment="1">
      <alignment horizontal="left" vertical="center" wrapText="1"/>
      <protection/>
    </xf>
    <xf numFmtId="2" fontId="0" fillId="0" borderId="17" xfId="93" applyNumberFormat="1" applyFont="1" applyBorder="1" applyAlignment="1">
      <alignment horizontal="left" vertical="center" wrapText="1"/>
      <protection/>
    </xf>
    <xf numFmtId="0" fontId="29" fillId="34" borderId="0" xfId="76" applyFont="1" applyFill="1" applyAlignment="1">
      <alignment horizontal="center"/>
      <protection/>
    </xf>
    <xf numFmtId="0" fontId="30" fillId="34" borderId="0" xfId="76" applyFont="1" applyFill="1" applyAlignment="1">
      <alignment horizontal="center"/>
      <protection/>
    </xf>
    <xf numFmtId="0" fontId="29" fillId="34" borderId="0" xfId="76" applyFont="1" applyFill="1" applyAlignment="1">
      <alignment horizontal="center" wrapText="1"/>
      <protection/>
    </xf>
    <xf numFmtId="0" fontId="16" fillId="34" borderId="12" xfId="76" applyFont="1" applyFill="1" applyBorder="1" applyAlignment="1">
      <alignment horizontal="right"/>
      <protection/>
    </xf>
    <xf numFmtId="0" fontId="14" fillId="34" borderId="15" xfId="90" applyFont="1" applyFill="1" applyBorder="1" applyAlignment="1">
      <alignment horizontal="center" vertical="center" wrapText="1"/>
      <protection/>
    </xf>
    <xf numFmtId="0" fontId="14" fillId="34" borderId="17" xfId="90" applyFont="1" applyFill="1" applyBorder="1" applyAlignment="1">
      <alignment horizontal="center" vertical="center" wrapText="1"/>
      <protection/>
    </xf>
    <xf numFmtId="0" fontId="2" fillId="0" borderId="10" xfId="76" applyFont="1" applyBorder="1" applyAlignment="1">
      <alignment horizontal="center" vertical="center" wrapText="1"/>
      <protection/>
    </xf>
    <xf numFmtId="0" fontId="2" fillId="0" borderId="0" xfId="76" applyFont="1" applyAlignment="1">
      <alignment horizontal="center"/>
      <protection/>
    </xf>
    <xf numFmtId="0" fontId="3" fillId="0" borderId="0" xfId="76" applyFont="1" applyAlignment="1">
      <alignment horizontal="center"/>
      <protection/>
    </xf>
    <xf numFmtId="0" fontId="6" fillId="0" borderId="0" xfId="76" applyFont="1" applyAlignment="1">
      <alignment horizontal="center"/>
      <protection/>
    </xf>
    <xf numFmtId="0" fontId="10" fillId="0" borderId="0" xfId="76" applyFont="1" applyAlignment="1">
      <alignment horizontal="center"/>
      <protection/>
    </xf>
    <xf numFmtId="0" fontId="2" fillId="0" borderId="0" xfId="76" applyFont="1" applyAlignment="1">
      <alignment horizontal="left"/>
      <protection/>
    </xf>
    <xf numFmtId="0" fontId="16" fillId="0" borderId="0" xfId="76" applyFont="1" applyBorder="1" applyAlignment="1">
      <alignment horizontal="center"/>
      <protection/>
    </xf>
    <xf numFmtId="0" fontId="2" fillId="0" borderId="10" xfId="76" applyFont="1" applyBorder="1" applyAlignment="1">
      <alignment horizontal="center" vertical="center"/>
      <protection/>
    </xf>
    <xf numFmtId="0" fontId="46" fillId="0" borderId="14" xfId="90" applyFont="1" applyBorder="1" applyAlignment="1">
      <alignment horizontal="center" vertical="center" textRotation="90" wrapText="1"/>
      <protection/>
    </xf>
    <xf numFmtId="0" fontId="46" fillId="0" borderId="16" xfId="90" applyFont="1" applyBorder="1" applyAlignment="1">
      <alignment horizontal="center" vertical="center" textRotation="90" wrapText="1"/>
      <protection/>
    </xf>
    <xf numFmtId="0" fontId="46" fillId="0" borderId="13" xfId="90" applyFont="1" applyBorder="1" applyAlignment="1">
      <alignment horizontal="center" vertical="center" textRotation="90" wrapText="1"/>
      <protection/>
    </xf>
    <xf numFmtId="0" fontId="14" fillId="0" borderId="10" xfId="90" applyFont="1" applyBorder="1" applyAlignment="1">
      <alignment horizontal="center" vertical="center" wrapText="1"/>
      <protection/>
    </xf>
    <xf numFmtId="0" fontId="0" fillId="0" borderId="0" xfId="76" applyAlignment="1">
      <alignment horizontal="center"/>
      <protection/>
    </xf>
    <xf numFmtId="0" fontId="11" fillId="0" borderId="0" xfId="76" applyFont="1" applyAlignment="1">
      <alignment horizontal="center"/>
      <protection/>
    </xf>
    <xf numFmtId="0" fontId="5" fillId="0" borderId="0" xfId="76" applyFont="1" applyAlignment="1">
      <alignment horizontal="center"/>
      <protection/>
    </xf>
    <xf numFmtId="0" fontId="2" fillId="0" borderId="14" xfId="76" applyFont="1" applyBorder="1" applyAlignment="1">
      <alignment horizontal="center" vertical="center" wrapText="1"/>
      <protection/>
    </xf>
    <xf numFmtId="0" fontId="2" fillId="0" borderId="13" xfId="76" applyFont="1" applyBorder="1" applyAlignment="1">
      <alignment horizontal="center" vertical="center" wrapText="1"/>
      <protection/>
    </xf>
    <xf numFmtId="0" fontId="2" fillId="0" borderId="12" xfId="76" applyFont="1" applyBorder="1" applyAlignment="1">
      <alignment horizontal="left"/>
      <protection/>
    </xf>
    <xf numFmtId="0" fontId="39" fillId="0" borderId="14" xfId="90" applyFont="1" applyBorder="1" applyAlignment="1">
      <alignment horizontal="center" vertical="center" textRotation="90" wrapText="1"/>
      <protection/>
    </xf>
    <xf numFmtId="0" fontId="39" fillId="0" borderId="16" xfId="90" applyFont="1" applyBorder="1" applyAlignment="1">
      <alignment horizontal="center" vertical="center" textRotation="90" wrapText="1"/>
      <protection/>
    </xf>
    <xf numFmtId="0" fontId="39" fillId="0" borderId="13" xfId="90" applyFont="1" applyBorder="1" applyAlignment="1">
      <alignment horizontal="center" vertical="center" textRotation="90" wrapText="1"/>
      <protection/>
    </xf>
    <xf numFmtId="0" fontId="2" fillId="0" borderId="15" xfId="76" applyFont="1" applyBorder="1" applyAlignment="1">
      <alignment horizontal="center" vertical="center"/>
      <protection/>
    </xf>
    <xf numFmtId="0" fontId="13" fillId="34" borderId="0" xfId="76" applyFont="1" applyFill="1" applyAlignment="1">
      <alignment horizontal="right"/>
      <protection/>
    </xf>
    <xf numFmtId="0" fontId="5" fillId="34" borderId="0" xfId="76" applyFont="1" applyFill="1" applyAlignment="1">
      <alignment horizontal="center" wrapText="1"/>
      <protection/>
    </xf>
    <xf numFmtId="0" fontId="10" fillId="34" borderId="0" xfId="76" applyFont="1" applyFill="1" applyAlignment="1">
      <alignment horizontal="center"/>
      <protection/>
    </xf>
    <xf numFmtId="0" fontId="11" fillId="34" borderId="0" xfId="76" applyFont="1" applyFill="1" applyAlignment="1">
      <alignment horizontal="center"/>
      <protection/>
    </xf>
    <xf numFmtId="0" fontId="2" fillId="34" borderId="10" xfId="76" applyFont="1" applyFill="1" applyBorder="1" applyAlignment="1">
      <alignment horizontal="center" vertical="center" wrapText="1"/>
      <protection/>
    </xf>
    <xf numFmtId="0" fontId="2" fillId="34" borderId="10" xfId="76" applyFont="1" applyFill="1" applyBorder="1" applyAlignment="1">
      <alignment horizontal="center" vertical="center"/>
      <protection/>
    </xf>
    <xf numFmtId="0" fontId="2" fillId="34" borderId="17" xfId="76" applyFont="1" applyFill="1" applyBorder="1" applyAlignment="1">
      <alignment horizontal="center" vertical="center"/>
      <protection/>
    </xf>
    <xf numFmtId="0" fontId="2" fillId="34" borderId="15" xfId="76" applyFont="1" applyFill="1" applyBorder="1" applyAlignment="1">
      <alignment horizontal="center" vertical="center" wrapText="1"/>
      <protection/>
    </xf>
    <xf numFmtId="0" fontId="2" fillId="34" borderId="18" xfId="76" applyFont="1" applyFill="1" applyBorder="1" applyAlignment="1">
      <alignment horizontal="center" vertical="center" wrapText="1"/>
      <protection/>
    </xf>
    <xf numFmtId="0" fontId="2" fillId="34" borderId="17" xfId="76" applyFont="1" applyFill="1" applyBorder="1" applyAlignment="1">
      <alignment horizontal="center" vertical="center" wrapText="1"/>
      <protection/>
    </xf>
    <xf numFmtId="0" fontId="40" fillId="34" borderId="10" xfId="90" applyFont="1" applyFill="1" applyBorder="1" applyAlignment="1">
      <alignment horizontal="center" vertical="center" wrapText="1"/>
      <protection/>
    </xf>
    <xf numFmtId="0" fontId="14" fillId="34" borderId="10" xfId="90" applyFont="1" applyFill="1" applyBorder="1" applyAlignment="1">
      <alignment horizontal="center" vertical="center" wrapText="1"/>
      <protection/>
    </xf>
    <xf numFmtId="0" fontId="60" fillId="34" borderId="0" xfId="90" applyFont="1" applyFill="1" applyBorder="1" applyAlignment="1">
      <alignment horizontal="left" vertical="center" wrapText="1"/>
      <protection/>
    </xf>
    <xf numFmtId="0" fontId="46" fillId="34" borderId="0" xfId="90" applyFont="1" applyFill="1" applyAlignment="1">
      <alignment horizontal="left" vertical="center" wrapText="1"/>
      <protection/>
    </xf>
    <xf numFmtId="0" fontId="29" fillId="0" borderId="0" xfId="76" applyFont="1" applyAlignment="1">
      <alignment horizontal="center"/>
      <protection/>
    </xf>
    <xf numFmtId="0" fontId="30" fillId="0" borderId="0" xfId="76" applyFont="1" applyAlignment="1">
      <alignment horizontal="center"/>
      <protection/>
    </xf>
    <xf numFmtId="0" fontId="29" fillId="0" borderId="0" xfId="76" applyFont="1" applyAlignment="1">
      <alignment horizontal="center" wrapText="1"/>
      <protection/>
    </xf>
    <xf numFmtId="0" fontId="16" fillId="0" borderId="12" xfId="76" applyFont="1" applyBorder="1" applyAlignment="1">
      <alignment horizontal="center"/>
      <protection/>
    </xf>
    <xf numFmtId="0" fontId="2" fillId="34" borderId="0" xfId="90" applyFont="1" applyFill="1" applyAlignment="1">
      <alignment horizontal="center"/>
      <protection/>
    </xf>
    <xf numFmtId="0" fontId="11" fillId="34" borderId="0" xfId="90" applyFont="1" applyFill="1" applyAlignment="1">
      <alignment horizontal="center"/>
      <protection/>
    </xf>
    <xf numFmtId="0" fontId="10" fillId="34" borderId="0" xfId="90" applyFont="1" applyFill="1" applyAlignment="1">
      <alignment horizontal="center"/>
      <protection/>
    </xf>
    <xf numFmtId="0" fontId="5" fillId="34" borderId="0" xfId="90" applyFont="1" applyFill="1" applyAlignment="1">
      <alignment horizontal="center" wrapText="1"/>
      <protection/>
    </xf>
    <xf numFmtId="0" fontId="40" fillId="34" borderId="12" xfId="90" applyFont="1" applyFill="1" applyBorder="1" applyAlignment="1">
      <alignment horizontal="left" vertical="center" wrapText="1"/>
      <protection/>
    </xf>
    <xf numFmtId="0" fontId="16" fillId="34" borderId="12" xfId="90" applyFont="1" applyFill="1" applyBorder="1" applyAlignment="1">
      <alignment horizontal="right"/>
      <protection/>
    </xf>
    <xf numFmtId="0" fontId="0" fillId="34" borderId="0" xfId="90" applyFont="1" applyFill="1">
      <alignment/>
      <protection/>
    </xf>
    <xf numFmtId="0" fontId="60" fillId="34" borderId="10" xfId="90" applyFont="1" applyFill="1" applyBorder="1" applyAlignment="1">
      <alignment horizontal="center" vertical="center" wrapText="1"/>
      <protection/>
    </xf>
    <xf numFmtId="0" fontId="46" fillId="34" borderId="15" xfId="90" applyFont="1" applyFill="1" applyBorder="1" applyAlignment="1">
      <alignment horizontal="center" vertical="center"/>
      <protection/>
    </xf>
    <xf numFmtId="0" fontId="46" fillId="34" borderId="18" xfId="90" applyFont="1" applyFill="1" applyBorder="1" applyAlignment="1">
      <alignment horizontal="center" vertical="center"/>
      <protection/>
    </xf>
    <xf numFmtId="0" fontId="46" fillId="34" borderId="17" xfId="90" applyFont="1" applyFill="1" applyBorder="1" applyAlignment="1">
      <alignment horizontal="center" vertical="center"/>
      <protection/>
    </xf>
    <xf numFmtId="0" fontId="2" fillId="34" borderId="15" xfId="90" applyFont="1" applyFill="1" applyBorder="1" applyAlignment="1">
      <alignment horizontal="center"/>
      <protection/>
    </xf>
    <xf numFmtId="0" fontId="2" fillId="34" borderId="17" xfId="90" applyFont="1" applyFill="1" applyBorder="1" applyAlignment="1">
      <alignment horizontal="center"/>
      <protection/>
    </xf>
    <xf numFmtId="0" fontId="5" fillId="34" borderId="0" xfId="90" applyFont="1" applyFill="1" applyAlignment="1">
      <alignment horizontal="center" vertical="center" wrapText="1"/>
      <protection/>
    </xf>
    <xf numFmtId="0" fontId="2" fillId="34" borderId="10" xfId="90" applyFont="1" applyFill="1" applyBorder="1" applyAlignment="1">
      <alignment horizontal="center" vertical="center" wrapText="1"/>
      <protection/>
    </xf>
    <xf numFmtId="0" fontId="2" fillId="34" borderId="15" xfId="90" applyFont="1" applyFill="1" applyBorder="1" applyAlignment="1">
      <alignment horizontal="center" vertical="center"/>
      <protection/>
    </xf>
    <xf numFmtId="0" fontId="2" fillId="34" borderId="18" xfId="90" applyFont="1" applyFill="1" applyBorder="1" applyAlignment="1">
      <alignment horizontal="center" vertical="center"/>
      <protection/>
    </xf>
    <xf numFmtId="0" fontId="2" fillId="34" borderId="17" xfId="90" applyFont="1" applyFill="1" applyBorder="1" applyAlignment="1">
      <alignment horizontal="center" vertical="center"/>
      <protection/>
    </xf>
    <xf numFmtId="0" fontId="40" fillId="0" borderId="0" xfId="90" applyFont="1" applyAlignment="1">
      <alignment horizontal="center"/>
      <protection/>
    </xf>
    <xf numFmtId="0" fontId="39" fillId="0" borderId="0" xfId="90" applyFont="1" applyAlignment="1">
      <alignment horizontal="center"/>
      <protection/>
    </xf>
    <xf numFmtId="0" fontId="52" fillId="0" borderId="0" xfId="90" applyFont="1" applyAlignment="1">
      <alignment horizontal="center"/>
      <protection/>
    </xf>
    <xf numFmtId="0" fontId="64" fillId="0" borderId="0" xfId="90" applyFont="1" applyAlignment="1">
      <alignment horizontal="center" wrapText="1"/>
      <protection/>
    </xf>
    <xf numFmtId="0" fontId="40" fillId="0" borderId="12" xfId="90" applyFont="1" applyBorder="1" applyAlignment="1">
      <alignment horizontal="left" vertical="center" wrapText="1"/>
      <protection/>
    </xf>
    <xf numFmtId="0" fontId="48" fillId="0" borderId="12" xfId="90" applyFont="1" applyBorder="1" applyAlignment="1">
      <alignment horizontal="right" vertical="center" wrapText="1"/>
      <protection/>
    </xf>
    <xf numFmtId="0" fontId="39" fillId="0" borderId="0" xfId="90" applyFont="1">
      <alignment/>
      <protection/>
    </xf>
    <xf numFmtId="0" fontId="2" fillId="0" borderId="15" xfId="90" applyFont="1" applyBorder="1" applyAlignment="1">
      <alignment horizontal="center" vertical="center"/>
      <protection/>
    </xf>
    <xf numFmtId="0" fontId="2" fillId="0" borderId="18" xfId="90" applyFont="1" applyBorder="1" applyAlignment="1">
      <alignment horizontal="center" vertical="center"/>
      <protection/>
    </xf>
    <xf numFmtId="0" fontId="2" fillId="0" borderId="17" xfId="90" applyFont="1" applyBorder="1" applyAlignment="1">
      <alignment horizontal="center" vertical="center"/>
      <protection/>
    </xf>
    <xf numFmtId="0" fontId="40" fillId="0" borderId="18" xfId="90" applyFont="1" applyBorder="1" applyAlignment="1">
      <alignment horizontal="center" vertical="center" wrapText="1"/>
      <protection/>
    </xf>
    <xf numFmtId="0" fontId="60" fillId="0" borderId="0" xfId="90" applyFont="1" applyBorder="1" applyAlignment="1">
      <alignment horizontal="center" vertical="center" wrapText="1"/>
      <protection/>
    </xf>
    <xf numFmtId="0" fontId="46" fillId="0" borderId="0" xfId="90" applyFont="1" applyAlignment="1">
      <alignment horizontal="left" vertical="center" wrapText="1"/>
      <protection/>
    </xf>
    <xf numFmtId="0" fontId="46" fillId="0" borderId="0" xfId="76" applyFont="1" applyAlignment="1">
      <alignment horizontal="center"/>
      <protection/>
    </xf>
    <xf numFmtId="0" fontId="42" fillId="0" borderId="0" xfId="76" applyFont="1" applyAlignment="1">
      <alignment horizontal="center"/>
      <protection/>
    </xf>
    <xf numFmtId="0" fontId="43" fillId="0" borderId="0" xfId="76" applyFont="1" applyAlignment="1">
      <alignment horizontal="center"/>
      <protection/>
    </xf>
    <xf numFmtId="0" fontId="45" fillId="0" borderId="0" xfId="76" applyFont="1" applyAlignment="1">
      <alignment horizontal="center" vertical="center" wrapText="1"/>
      <protection/>
    </xf>
    <xf numFmtId="0" fontId="46" fillId="0" borderId="12" xfId="76" applyFont="1" applyBorder="1" applyAlignment="1">
      <alignment horizontal="left"/>
      <protection/>
    </xf>
    <xf numFmtId="0" fontId="59" fillId="0" borderId="12" xfId="76" applyFont="1" applyBorder="1" applyAlignment="1">
      <alignment horizontal="right"/>
      <protection/>
    </xf>
    <xf numFmtId="0" fontId="60" fillId="0" borderId="0" xfId="76" applyFont="1">
      <alignment/>
      <protection/>
    </xf>
    <xf numFmtId="0" fontId="40" fillId="0" borderId="10" xfId="76" applyFont="1" applyBorder="1" applyAlignment="1">
      <alignment horizontal="center" vertical="center" wrapText="1"/>
      <protection/>
    </xf>
    <xf numFmtId="0" fontId="40" fillId="0" borderId="15" xfId="76" applyFont="1" applyBorder="1" applyAlignment="1">
      <alignment horizontal="center" vertical="center" wrapText="1"/>
      <protection/>
    </xf>
    <xf numFmtId="0" fontId="40" fillId="0" borderId="18" xfId="76" applyFont="1" applyBorder="1" applyAlignment="1">
      <alignment horizontal="center" vertical="center" wrapText="1"/>
      <protection/>
    </xf>
    <xf numFmtId="0" fontId="40" fillId="0" borderId="17" xfId="76" applyFont="1" applyBorder="1" applyAlignment="1">
      <alignment horizontal="center" vertical="center" wrapText="1"/>
      <protection/>
    </xf>
    <xf numFmtId="0" fontId="60" fillId="0" borderId="0" xfId="76" applyFont="1" applyBorder="1" applyAlignment="1">
      <alignment horizontal="center" vertical="center" wrapText="1"/>
      <protection/>
    </xf>
    <xf numFmtId="0" fontId="46" fillId="0" borderId="0" xfId="76" applyFont="1" applyAlignment="1">
      <alignment horizontal="left" vertical="center" wrapText="1"/>
      <protection/>
    </xf>
    <xf numFmtId="0" fontId="40" fillId="34" borderId="0" xfId="76" applyFont="1" applyFill="1" applyAlignment="1">
      <alignment horizontal="left" vertical="center" wrapText="1"/>
      <protection/>
    </xf>
    <xf numFmtId="0" fontId="0" fillId="34" borderId="0" xfId="76" applyFont="1" applyFill="1">
      <alignment/>
      <protection/>
    </xf>
    <xf numFmtId="0" fontId="40" fillId="34" borderId="10" xfId="76" applyFont="1" applyFill="1" applyBorder="1" applyAlignment="1">
      <alignment horizontal="center" vertical="center" wrapText="1"/>
      <protection/>
    </xf>
    <xf numFmtId="0" fontId="60" fillId="34" borderId="0" xfId="76" applyFont="1" applyFill="1" applyBorder="1" applyAlignment="1">
      <alignment horizontal="center" vertical="center" wrapText="1"/>
      <protection/>
    </xf>
    <xf numFmtId="0" fontId="46" fillId="34" borderId="0" xfId="76" applyFont="1" applyFill="1" applyAlignment="1">
      <alignment horizontal="left" vertical="center" wrapText="1"/>
      <protection/>
    </xf>
    <xf numFmtId="0" fontId="10" fillId="34" borderId="22" xfId="90" applyFont="1" applyFill="1" applyBorder="1" applyAlignment="1">
      <alignment horizontal="center" vertical="center"/>
      <protection/>
    </xf>
    <xf numFmtId="0" fontId="10" fillId="34" borderId="21" xfId="90" applyFont="1" applyFill="1" applyBorder="1" applyAlignment="1">
      <alignment horizontal="center" vertical="center"/>
      <protection/>
    </xf>
    <xf numFmtId="0" fontId="10" fillId="34" borderId="26" xfId="90" applyFont="1" applyFill="1" applyBorder="1" applyAlignment="1">
      <alignment horizontal="center" vertical="center"/>
      <protection/>
    </xf>
    <xf numFmtId="0" fontId="10" fillId="34" borderId="25" xfId="90" applyFont="1" applyFill="1" applyBorder="1" applyAlignment="1">
      <alignment horizontal="center" vertical="center"/>
      <protection/>
    </xf>
    <xf numFmtId="0" fontId="10" fillId="34" borderId="0" xfId="90" applyFont="1" applyFill="1" applyBorder="1" applyAlignment="1">
      <alignment horizontal="center" vertical="center"/>
      <protection/>
    </xf>
    <xf numFmtId="0" fontId="10" fillId="34" borderId="28" xfId="90" applyFont="1" applyFill="1" applyBorder="1" applyAlignment="1">
      <alignment horizontal="center" vertical="center"/>
      <protection/>
    </xf>
    <xf numFmtId="0" fontId="10" fillId="34" borderId="19" xfId="90" applyFont="1" applyFill="1" applyBorder="1" applyAlignment="1">
      <alignment horizontal="center" vertical="center"/>
      <protection/>
    </xf>
    <xf numFmtId="0" fontId="10" fillId="34" borderId="12" xfId="90" applyFont="1" applyFill="1" applyBorder="1" applyAlignment="1">
      <alignment horizontal="center" vertical="center"/>
      <protection/>
    </xf>
    <xf numFmtId="0" fontId="10" fillId="34" borderId="27" xfId="90" applyFont="1" applyFill="1" applyBorder="1" applyAlignment="1">
      <alignment horizontal="center" vertical="center"/>
      <protection/>
    </xf>
    <xf numFmtId="0" fontId="0" fillId="34" borderId="0" xfId="71" applyFont="1" applyFill="1" applyAlignment="1">
      <alignment horizontal="center"/>
      <protection/>
    </xf>
    <xf numFmtId="0" fontId="47" fillId="0" borderId="12" xfId="90" applyFont="1" applyBorder="1" applyAlignment="1">
      <alignment horizontal="left" vertical="center" wrapText="1"/>
      <protection/>
    </xf>
    <xf numFmtId="0" fontId="16" fillId="34" borderId="12" xfId="90" applyFont="1" applyFill="1" applyBorder="1" applyAlignment="1">
      <alignment horizontal="center" wrapText="1"/>
      <protection/>
    </xf>
    <xf numFmtId="0" fontId="2" fillId="34" borderId="14" xfId="90" applyFont="1" applyFill="1" applyBorder="1" applyAlignment="1">
      <alignment horizontal="center" vertical="center" wrapText="1"/>
      <protection/>
    </xf>
    <xf numFmtId="0" fontId="2" fillId="34" borderId="13" xfId="90" applyFont="1" applyFill="1" applyBorder="1" applyAlignment="1">
      <alignment horizontal="center" vertical="center" wrapText="1"/>
      <protection/>
    </xf>
    <xf numFmtId="0" fontId="2" fillId="34" borderId="15" xfId="90" applyFont="1" applyFill="1" applyBorder="1" applyAlignment="1">
      <alignment horizontal="center" vertical="top" wrapText="1"/>
      <protection/>
    </xf>
    <xf numFmtId="0" fontId="2" fillId="34" borderId="18" xfId="90" applyFont="1" applyFill="1" applyBorder="1" applyAlignment="1">
      <alignment horizontal="center" vertical="top" wrapText="1"/>
      <protection/>
    </xf>
    <xf numFmtId="0" fontId="2" fillId="34" borderId="10" xfId="90" applyFont="1" applyFill="1" applyBorder="1" applyAlignment="1">
      <alignment horizontal="center" vertical="top" wrapText="1"/>
      <protection/>
    </xf>
    <xf numFmtId="0" fontId="13" fillId="34" borderId="0" xfId="90" applyFont="1" applyFill="1" applyAlignment="1">
      <alignment horizontal="left" wrapText="1"/>
      <protection/>
    </xf>
    <xf numFmtId="0" fontId="11" fillId="34" borderId="0" xfId="90" applyFont="1" applyFill="1" applyAlignment="1">
      <alignment horizontal="center" wrapText="1"/>
      <protection/>
    </xf>
    <xf numFmtId="0" fontId="10" fillId="34" borderId="0" xfId="90" applyFont="1" applyFill="1" applyAlignment="1">
      <alignment horizontal="center" wrapText="1"/>
      <protection/>
    </xf>
    <xf numFmtId="0" fontId="2" fillId="34" borderId="0" xfId="90" applyFont="1" applyFill="1" applyAlignment="1">
      <alignment horizontal="left" wrapText="1"/>
      <protection/>
    </xf>
    <xf numFmtId="0" fontId="2" fillId="34" borderId="0" xfId="90" applyFont="1" applyFill="1" applyBorder="1" applyAlignment="1">
      <alignment horizontal="right" wrapText="1"/>
      <protection/>
    </xf>
    <xf numFmtId="0" fontId="16" fillId="0" borderId="12" xfId="90" applyFont="1" applyBorder="1" applyAlignment="1">
      <alignment horizontal="center"/>
      <protection/>
    </xf>
    <xf numFmtId="0" fontId="2" fillId="0" borderId="10" xfId="90" applyFont="1" applyBorder="1" applyAlignment="1">
      <alignment horizontal="center" vertical="center" wrapText="1"/>
      <protection/>
    </xf>
    <xf numFmtId="0" fontId="2" fillId="0" borderId="15" xfId="90" applyFont="1" applyBorder="1" applyAlignment="1">
      <alignment horizontal="center" vertical="center" wrapText="1"/>
      <protection/>
    </xf>
    <xf numFmtId="0" fontId="2" fillId="0" borderId="18" xfId="90" applyFont="1" applyBorder="1" applyAlignment="1">
      <alignment horizontal="center" vertical="center" wrapText="1"/>
      <protection/>
    </xf>
    <xf numFmtId="0" fontId="66" fillId="0" borderId="22" xfId="90" applyFont="1" applyBorder="1" applyAlignment="1">
      <alignment horizontal="center" vertical="center"/>
      <protection/>
    </xf>
    <xf numFmtId="0" fontId="66" fillId="0" borderId="21" xfId="90" applyFont="1" applyBorder="1" applyAlignment="1">
      <alignment horizontal="center" vertical="center"/>
      <protection/>
    </xf>
    <xf numFmtId="0" fontId="66" fillId="0" borderId="26" xfId="90" applyFont="1" applyBorder="1" applyAlignment="1">
      <alignment horizontal="center" vertical="center"/>
      <protection/>
    </xf>
    <xf numFmtId="0" fontId="66" fillId="0" borderId="25" xfId="90" applyFont="1" applyBorder="1" applyAlignment="1">
      <alignment horizontal="center" vertical="center"/>
      <protection/>
    </xf>
    <xf numFmtId="0" fontId="66" fillId="0" borderId="0" xfId="90" applyFont="1" applyBorder="1" applyAlignment="1">
      <alignment horizontal="center" vertical="center"/>
      <protection/>
    </xf>
    <xf numFmtId="0" fontId="66" fillId="0" borderId="28" xfId="90" applyFont="1" applyBorder="1" applyAlignment="1">
      <alignment horizontal="center" vertical="center"/>
      <protection/>
    </xf>
    <xf numFmtId="0" fontId="66" fillId="0" borderId="19" xfId="90" applyFont="1" applyBorder="1" applyAlignment="1">
      <alignment horizontal="center" vertical="center"/>
      <protection/>
    </xf>
    <xf numFmtId="0" fontId="66" fillId="0" borderId="12" xfId="90" applyFont="1" applyBorder="1" applyAlignment="1">
      <alignment horizontal="center" vertical="center"/>
      <protection/>
    </xf>
    <xf numFmtId="0" fontId="66" fillId="0" borderId="27" xfId="90" applyFont="1" applyBorder="1" applyAlignment="1">
      <alignment horizontal="center" vertical="center"/>
      <protection/>
    </xf>
    <xf numFmtId="0" fontId="13" fillId="0" borderId="0" xfId="90" applyFont="1" applyAlignment="1">
      <alignment horizontal="left"/>
      <protection/>
    </xf>
    <xf numFmtId="0" fontId="11" fillId="0" borderId="0" xfId="90" applyFont="1" applyAlignment="1">
      <alignment horizontal="center"/>
      <protection/>
    </xf>
    <xf numFmtId="0" fontId="4" fillId="0" borderId="0" xfId="90" applyFont="1" applyAlignment="1">
      <alignment horizontal="center"/>
      <protection/>
    </xf>
    <xf numFmtId="0" fontId="5" fillId="0" borderId="0" xfId="90" applyFont="1" applyAlignment="1">
      <alignment horizontal="center" wrapText="1"/>
      <protection/>
    </xf>
    <xf numFmtId="0" fontId="2" fillId="0" borderId="0" xfId="90" applyFont="1" applyBorder="1" applyAlignment="1">
      <alignment horizontal="right"/>
      <protection/>
    </xf>
    <xf numFmtId="0" fontId="60" fillId="34" borderId="0" xfId="71" applyFont="1" applyFill="1" applyAlignment="1">
      <alignment horizontal="center"/>
      <protection/>
    </xf>
    <xf numFmtId="0" fontId="5" fillId="34" borderId="0" xfId="71" applyFont="1" applyFill="1" applyAlignment="1">
      <alignment horizontal="center"/>
      <protection/>
    </xf>
    <xf numFmtId="0" fontId="0" fillId="34" borderId="10" xfId="71" applyFont="1" applyFill="1" applyBorder="1" applyAlignment="1">
      <alignment horizontal="center" vertical="center" wrapText="1"/>
      <protection/>
    </xf>
    <xf numFmtId="0" fontId="0" fillId="34" borderId="14" xfId="71" applyFont="1" applyFill="1" applyBorder="1" applyAlignment="1">
      <alignment horizontal="center" vertical="center" wrapText="1"/>
      <protection/>
    </xf>
    <xf numFmtId="0" fontId="0" fillId="34" borderId="16" xfId="71" applyFont="1" applyFill="1" applyBorder="1" applyAlignment="1">
      <alignment horizontal="center" vertical="center" wrapText="1"/>
      <protection/>
    </xf>
    <xf numFmtId="0" fontId="0" fillId="34" borderId="13" xfId="71" applyFont="1" applyFill="1" applyBorder="1" applyAlignment="1">
      <alignment horizontal="center" vertical="center" wrapText="1"/>
      <protection/>
    </xf>
    <xf numFmtId="0" fontId="40" fillId="34" borderId="15" xfId="76" applyFont="1" applyFill="1" applyBorder="1" applyAlignment="1">
      <alignment horizontal="center" vertical="center" wrapText="1"/>
      <protection/>
    </xf>
    <xf numFmtId="0" fontId="40" fillId="34" borderId="17" xfId="76" applyFont="1" applyFill="1" applyBorder="1" applyAlignment="1">
      <alignment horizontal="center" vertical="center" wrapText="1"/>
      <protection/>
    </xf>
    <xf numFmtId="0" fontId="6" fillId="34" borderId="0" xfId="71" applyFont="1" applyFill="1" applyAlignment="1">
      <alignment horizontal="center"/>
      <protection/>
    </xf>
    <xf numFmtId="0" fontId="10" fillId="34" borderId="0" xfId="71" applyFont="1" applyFill="1" applyAlignment="1">
      <alignment horizontal="center"/>
      <protection/>
    </xf>
    <xf numFmtId="0" fontId="7" fillId="34" borderId="0" xfId="71" applyFont="1" applyFill="1" applyBorder="1" applyAlignment="1">
      <alignment horizontal="left"/>
      <protection/>
    </xf>
    <xf numFmtId="0" fontId="40" fillId="34" borderId="12" xfId="76" applyFont="1" applyFill="1" applyBorder="1" applyAlignment="1">
      <alignment horizontal="left" vertical="center" wrapText="1"/>
      <protection/>
    </xf>
    <xf numFmtId="0" fontId="40" fillId="0" borderId="15" xfId="76" applyFont="1" applyBorder="1" applyAlignment="1">
      <alignment horizontal="center" vertical="center"/>
      <protection/>
    </xf>
    <xf numFmtId="0" fontId="40" fillId="0" borderId="17" xfId="76" applyFont="1" applyBorder="1" applyAlignment="1">
      <alignment horizontal="center" vertical="center"/>
      <protection/>
    </xf>
    <xf numFmtId="0" fontId="39" fillId="0" borderId="0" xfId="76" applyFont="1" applyBorder="1" applyAlignment="1">
      <alignment horizontal="center" vertical="center" wrapText="1"/>
      <protection/>
    </xf>
    <xf numFmtId="0" fontId="40" fillId="0" borderId="0" xfId="76" applyFont="1" applyAlignment="1">
      <alignment horizontal="left" vertical="center" wrapText="1"/>
      <protection/>
    </xf>
    <xf numFmtId="0" fontId="48" fillId="0" borderId="12" xfId="76" applyFont="1" applyBorder="1" applyAlignment="1">
      <alignment horizontal="center" vertical="center"/>
      <protection/>
    </xf>
    <xf numFmtId="0" fontId="67" fillId="0" borderId="22" xfId="76" applyFont="1" applyBorder="1" applyAlignment="1">
      <alignment horizontal="center" vertical="center" wrapText="1"/>
      <protection/>
    </xf>
    <xf numFmtId="0" fontId="67" fillId="0" borderId="21" xfId="76" applyFont="1" applyBorder="1" applyAlignment="1">
      <alignment horizontal="center" vertical="center" wrapText="1"/>
      <protection/>
    </xf>
    <xf numFmtId="0" fontId="67" fillId="0" borderId="26" xfId="76" applyFont="1" applyBorder="1" applyAlignment="1">
      <alignment horizontal="center" vertical="center" wrapText="1"/>
      <protection/>
    </xf>
    <xf numFmtId="0" fontId="67" fillId="0" borderId="25" xfId="76" applyFont="1" applyBorder="1" applyAlignment="1">
      <alignment horizontal="center" vertical="center" wrapText="1"/>
      <protection/>
    </xf>
    <xf numFmtId="0" fontId="67" fillId="0" borderId="0" xfId="76" applyFont="1" applyBorder="1" applyAlignment="1">
      <alignment horizontal="center" vertical="center" wrapText="1"/>
      <protection/>
    </xf>
    <xf numFmtId="0" fontId="67" fillId="0" borderId="28" xfId="76" applyFont="1" applyBorder="1" applyAlignment="1">
      <alignment horizontal="center" vertical="center" wrapText="1"/>
      <protection/>
    </xf>
    <xf numFmtId="0" fontId="67" fillId="0" borderId="19" xfId="76" applyFont="1" applyBorder="1" applyAlignment="1">
      <alignment horizontal="center" vertical="center" wrapText="1"/>
      <protection/>
    </xf>
    <xf numFmtId="0" fontId="67" fillId="0" borderId="12" xfId="76" applyFont="1" applyBorder="1" applyAlignment="1">
      <alignment horizontal="center" vertical="center" wrapText="1"/>
      <protection/>
    </xf>
    <xf numFmtId="0" fontId="67" fillId="0" borderId="27" xfId="76" applyFont="1" applyBorder="1" applyAlignment="1">
      <alignment horizontal="center" vertical="center" wrapText="1"/>
      <protection/>
    </xf>
    <xf numFmtId="0" fontId="13" fillId="0" borderId="0" xfId="76" applyFont="1" applyAlignment="1">
      <alignment horizontal="left"/>
      <protection/>
    </xf>
    <xf numFmtId="0" fontId="4" fillId="0" borderId="0" xfId="76" applyFont="1" applyAlignment="1">
      <alignment horizontal="center"/>
      <protection/>
    </xf>
    <xf numFmtId="0" fontId="5" fillId="0" borderId="0" xfId="76" applyFont="1" applyAlignment="1">
      <alignment horizontal="center" wrapText="1"/>
      <protection/>
    </xf>
    <xf numFmtId="0" fontId="40" fillId="0" borderId="0" xfId="76" applyFont="1" applyAlignment="1">
      <alignment horizontal="left" vertical="center"/>
      <protection/>
    </xf>
    <xf numFmtId="0" fontId="40" fillId="0" borderId="0" xfId="76" applyFont="1" applyBorder="1" applyAlignment="1">
      <alignment horizontal="right" vertical="center"/>
      <protection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76" applyFont="1" applyBorder="1" applyAlignment="1">
      <alignment horizontal="center" vertical="center" wrapText="1"/>
      <protection/>
    </xf>
    <xf numFmtId="0" fontId="2" fillId="0" borderId="17" xfId="76" applyFont="1" applyBorder="1" applyAlignment="1">
      <alignment horizontal="center" vertical="center" wrapText="1"/>
      <protection/>
    </xf>
    <xf numFmtId="0" fontId="0" fillId="0" borderId="0" xfId="76" applyFont="1" applyAlignment="1">
      <alignment horizontal="center"/>
      <protection/>
    </xf>
    <xf numFmtId="0" fontId="14" fillId="0" borderId="0" xfId="76" applyFont="1" applyAlignment="1">
      <alignment horizontal="left" vertical="top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40" fillId="34" borderId="14" xfId="76" applyFont="1" applyFill="1" applyBorder="1" applyAlignment="1">
      <alignment horizontal="center" vertical="center" textRotation="90" wrapText="1"/>
      <protection/>
    </xf>
    <xf numFmtId="0" fontId="40" fillId="34" borderId="16" xfId="76" applyFont="1" applyFill="1" applyBorder="1" applyAlignment="1">
      <alignment horizontal="center" vertical="center" textRotation="90" wrapText="1"/>
      <protection/>
    </xf>
    <xf numFmtId="0" fontId="40" fillId="34" borderId="13" xfId="76" applyFont="1" applyFill="1" applyBorder="1" applyAlignment="1">
      <alignment horizontal="center" vertical="center" textRotation="90" wrapText="1"/>
      <protection/>
    </xf>
    <xf numFmtId="0" fontId="40" fillId="34" borderId="10" xfId="76" applyFont="1" applyFill="1" applyBorder="1" applyAlignment="1">
      <alignment horizontal="center" vertical="center"/>
      <protection/>
    </xf>
    <xf numFmtId="0" fontId="39" fillId="34" borderId="0" xfId="76" applyFont="1" applyFill="1" applyBorder="1" applyAlignment="1">
      <alignment horizontal="center" vertical="center" wrapText="1"/>
      <protection/>
    </xf>
    <xf numFmtId="0" fontId="60" fillId="34" borderId="10" xfId="76" applyFont="1" applyFill="1" applyBorder="1" applyAlignment="1">
      <alignment horizontal="center" vertical="center" textRotation="90" wrapText="1"/>
      <protection/>
    </xf>
    <xf numFmtId="0" fontId="39" fillId="34" borderId="10" xfId="76" applyFont="1" applyFill="1" applyBorder="1" applyAlignment="1">
      <alignment horizontal="center" vertical="center" wrapText="1"/>
      <protection/>
    </xf>
    <xf numFmtId="0" fontId="46" fillId="34" borderId="0" xfId="76" applyFont="1" applyFill="1" applyAlignment="1">
      <alignment horizontal="left"/>
      <protection/>
    </xf>
    <xf numFmtId="0" fontId="46" fillId="34" borderId="12" xfId="76" applyFont="1" applyFill="1" applyBorder="1" applyAlignment="1">
      <alignment horizontal="center"/>
      <protection/>
    </xf>
    <xf numFmtId="0" fontId="41" fillId="34" borderId="0" xfId="76" applyFont="1" applyFill="1" applyAlignment="1">
      <alignment horizontal="right"/>
      <protection/>
    </xf>
    <xf numFmtId="0" fontId="42" fillId="34" borderId="0" xfId="76" applyFont="1" applyFill="1" applyAlignment="1">
      <alignment horizontal="center"/>
      <protection/>
    </xf>
    <xf numFmtId="0" fontId="43" fillId="34" borderId="0" xfId="90" applyFont="1" applyFill="1" applyAlignment="1">
      <alignment horizontal="center"/>
      <protection/>
    </xf>
    <xf numFmtId="0" fontId="47" fillId="34" borderId="0" xfId="76" applyFont="1" applyFill="1" applyAlignment="1">
      <alignment horizontal="left" vertical="center"/>
      <protection/>
    </xf>
    <xf numFmtId="0" fontId="53" fillId="34" borderId="0" xfId="76" applyFont="1" applyFill="1" applyAlignment="1">
      <alignment horizontal="center"/>
      <protection/>
    </xf>
    <xf numFmtId="0" fontId="46" fillId="0" borderId="12" xfId="76" applyFont="1" applyBorder="1" applyAlignment="1">
      <alignment horizontal="center" vertical="center"/>
      <protection/>
    </xf>
    <xf numFmtId="0" fontId="60" fillId="0" borderId="14" xfId="76" applyFont="1" applyBorder="1" applyAlignment="1">
      <alignment horizontal="center" vertical="center" textRotation="90" wrapText="1"/>
      <protection/>
    </xf>
    <xf numFmtId="0" fontId="60" fillId="0" borderId="13" xfId="76" applyFont="1" applyBorder="1" applyAlignment="1">
      <alignment horizontal="center" vertical="center" textRotation="90" wrapText="1"/>
      <protection/>
    </xf>
    <xf numFmtId="0" fontId="40" fillId="0" borderId="14" xfId="76" applyFont="1" applyBorder="1" applyAlignment="1">
      <alignment horizontal="center" vertical="center" textRotation="90" wrapText="1"/>
      <protection/>
    </xf>
    <xf numFmtId="0" fontId="40" fillId="0" borderId="16" xfId="76" applyFont="1" applyBorder="1" applyAlignment="1">
      <alignment horizontal="center" vertical="center" textRotation="90" wrapText="1"/>
      <protection/>
    </xf>
    <xf numFmtId="0" fontId="40" fillId="0" borderId="13" xfId="76" applyFont="1" applyBorder="1" applyAlignment="1">
      <alignment horizontal="center" vertical="center" textRotation="90" wrapText="1"/>
      <protection/>
    </xf>
    <xf numFmtId="0" fontId="60" fillId="0" borderId="14" xfId="76" applyFont="1" applyBorder="1" applyAlignment="1">
      <alignment horizontal="center" vertical="center" wrapText="1"/>
      <protection/>
    </xf>
    <xf numFmtId="0" fontId="60" fillId="0" borderId="13" xfId="76" applyFont="1" applyBorder="1" applyAlignment="1">
      <alignment horizontal="center" vertical="center" wrapText="1"/>
      <protection/>
    </xf>
    <xf numFmtId="0" fontId="60" fillId="34" borderId="14" xfId="76" applyFont="1" applyFill="1" applyBorder="1" applyAlignment="1">
      <alignment horizontal="center" vertical="center" wrapText="1"/>
      <protection/>
    </xf>
    <xf numFmtId="0" fontId="60" fillId="34" borderId="13" xfId="76" applyFont="1" applyFill="1" applyBorder="1" applyAlignment="1">
      <alignment horizontal="center" vertical="center" wrapText="1"/>
      <protection/>
    </xf>
    <xf numFmtId="0" fontId="39" fillId="0" borderId="10" xfId="76" applyFont="1" applyBorder="1" applyAlignment="1">
      <alignment horizontal="center" vertical="center" wrapText="1"/>
      <protection/>
    </xf>
    <xf numFmtId="0" fontId="39" fillId="0" borderId="15" xfId="76" applyFont="1" applyBorder="1" applyAlignment="1">
      <alignment horizontal="center" vertical="center" wrapText="1"/>
      <protection/>
    </xf>
    <xf numFmtId="0" fontId="39" fillId="0" borderId="18" xfId="76" applyFont="1" applyBorder="1" applyAlignment="1">
      <alignment horizontal="center" vertical="center" wrapText="1"/>
      <protection/>
    </xf>
    <xf numFmtId="0" fontId="39" fillId="0" borderId="17" xfId="76" applyFont="1" applyBorder="1" applyAlignment="1">
      <alignment horizontal="center" vertical="center" wrapText="1"/>
      <protection/>
    </xf>
    <xf numFmtId="0" fontId="39" fillId="0" borderId="22" xfId="76" applyFont="1" applyBorder="1" applyAlignment="1">
      <alignment horizontal="center" vertical="center" wrapText="1"/>
      <protection/>
    </xf>
    <xf numFmtId="0" fontId="39" fillId="0" borderId="21" xfId="76" applyFont="1" applyBorder="1" applyAlignment="1">
      <alignment horizontal="center" vertical="center" wrapText="1"/>
      <protection/>
    </xf>
    <xf numFmtId="0" fontId="39" fillId="0" borderId="26" xfId="76" applyFont="1" applyBorder="1" applyAlignment="1">
      <alignment horizontal="center" vertical="center" wrapText="1"/>
      <protection/>
    </xf>
    <xf numFmtId="0" fontId="41" fillId="0" borderId="0" xfId="76" applyFont="1" applyAlignment="1">
      <alignment horizontal="right"/>
      <protection/>
    </xf>
    <xf numFmtId="0" fontId="43" fillId="0" borderId="0" xfId="90" applyFont="1" applyAlignment="1">
      <alignment horizontal="center"/>
      <protection/>
    </xf>
    <xf numFmtId="0" fontId="43" fillId="0" borderId="0" xfId="76" applyFont="1" applyAlignment="1">
      <alignment horizontal="left" vertical="center"/>
      <protection/>
    </xf>
    <xf numFmtId="0" fontId="45" fillId="0" borderId="0" xfId="76" applyFont="1" applyAlignment="1">
      <alignment horizontal="center"/>
      <protection/>
    </xf>
    <xf numFmtId="0" fontId="52" fillId="0" borderId="0" xfId="76" applyFont="1" applyAlignment="1">
      <alignment horizontal="center" vertical="center"/>
      <protection/>
    </xf>
    <xf numFmtId="0" fontId="43" fillId="0" borderId="0" xfId="76" applyFont="1" applyAlignment="1">
      <alignment horizontal="center" vertical="center"/>
      <protection/>
    </xf>
    <xf numFmtId="0" fontId="48" fillId="0" borderId="12" xfId="76" applyFont="1" applyBorder="1" applyAlignment="1">
      <alignment horizontal="right" vertical="center"/>
      <protection/>
    </xf>
    <xf numFmtId="0" fontId="80" fillId="0" borderId="12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0" fillId="36" borderId="10" xfId="76" applyFont="1" applyFill="1" applyBorder="1" applyAlignment="1">
      <alignment horizontal="center" vertical="center" wrapText="1"/>
      <protection/>
    </xf>
    <xf numFmtId="0" fontId="40" fillId="0" borderId="0" xfId="76" applyFont="1" applyAlignment="1">
      <alignment horizontal="center" vertical="center" wrapText="1"/>
      <protection/>
    </xf>
    <xf numFmtId="0" fontId="5" fillId="0" borderId="0" xfId="0" applyFont="1" applyAlignment="1">
      <alignment horizontal="center" wrapText="1"/>
    </xf>
    <xf numFmtId="0" fontId="16" fillId="0" borderId="0" xfId="0" applyFont="1" applyBorder="1" applyAlignment="1">
      <alignment horizontal="right"/>
    </xf>
    <xf numFmtId="0" fontId="46" fillId="0" borderId="10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165" fillId="0" borderId="10" xfId="0" applyFont="1" applyBorder="1" applyAlignment="1">
      <alignment horizontal="center" vertical="center" wrapText="1"/>
    </xf>
    <xf numFmtId="0" fontId="165" fillId="0" borderId="14" xfId="0" applyFont="1" applyBorder="1" applyAlignment="1">
      <alignment horizontal="center" vertical="center" wrapText="1"/>
    </xf>
    <xf numFmtId="0" fontId="165" fillId="0" borderId="16" xfId="0" applyFont="1" applyBorder="1" applyAlignment="1">
      <alignment horizontal="center" vertical="center" wrapText="1"/>
    </xf>
    <xf numFmtId="0" fontId="165" fillId="0" borderId="13" xfId="0" applyFont="1" applyBorder="1" applyAlignment="1">
      <alignment horizontal="center" vertical="center" wrapText="1"/>
    </xf>
    <xf numFmtId="0" fontId="180" fillId="0" borderId="21" xfId="0" applyFont="1" applyBorder="1" applyAlignment="1">
      <alignment horizontal="left" vertical="center"/>
    </xf>
    <xf numFmtId="0" fontId="50" fillId="0" borderId="0" xfId="0" applyFont="1" applyAlignment="1">
      <alignment horizontal="center"/>
    </xf>
    <xf numFmtId="0" fontId="168" fillId="0" borderId="0" xfId="0" applyFont="1" applyBorder="1" applyAlignment="1">
      <alignment horizontal="center" vertical="top"/>
    </xf>
    <xf numFmtId="0" fontId="48" fillId="0" borderId="12" xfId="0" applyFont="1" applyBorder="1" applyAlignment="1">
      <alignment horizontal="right"/>
    </xf>
    <xf numFmtId="0" fontId="40" fillId="0" borderId="10" xfId="76" applyFont="1" applyBorder="1" applyAlignment="1">
      <alignment horizontal="center" vertical="center"/>
      <protection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40" fillId="0" borderId="0" xfId="76" applyFont="1" applyBorder="1" applyAlignment="1">
      <alignment horizontal="left" vertical="center" wrapText="1"/>
      <protection/>
    </xf>
    <xf numFmtId="0" fontId="40" fillId="0" borderId="0" xfId="78" applyFont="1" applyAlignment="1">
      <alignment horizontal="center" vertical="top" wrapText="1"/>
      <protection/>
    </xf>
    <xf numFmtId="0" fontId="39" fillId="0" borderId="0" xfId="0" applyFont="1" applyBorder="1" applyAlignment="1">
      <alignment vertical="center" wrapText="1"/>
    </xf>
    <xf numFmtId="0" fontId="40" fillId="0" borderId="0" xfId="0" applyFont="1" applyAlignment="1">
      <alignment horizontal="left" vertical="top" wrapText="1"/>
    </xf>
    <xf numFmtId="0" fontId="40" fillId="0" borderId="0" xfId="78" applyFont="1" applyAlignment="1">
      <alignment horizontal="center"/>
      <protection/>
    </xf>
    <xf numFmtId="0" fontId="44" fillId="0" borderId="0" xfId="78" applyFont="1" applyAlignment="1">
      <alignment horizontal="center"/>
      <protection/>
    </xf>
    <xf numFmtId="0" fontId="48" fillId="0" borderId="12" xfId="0" applyFont="1" applyBorder="1" applyAlignment="1">
      <alignment horizontal="left"/>
    </xf>
    <xf numFmtId="0" fontId="40" fillId="34" borderId="14" xfId="78" applyFont="1" applyFill="1" applyBorder="1" applyAlignment="1" quotePrefix="1">
      <alignment horizontal="center" vertical="center" wrapText="1"/>
      <protection/>
    </xf>
    <xf numFmtId="0" fontId="40" fillId="34" borderId="13" xfId="78" applyFont="1" applyFill="1" applyBorder="1" applyAlignment="1" quotePrefix="1">
      <alignment horizontal="center" vertical="center" wrapText="1"/>
      <protection/>
    </xf>
    <xf numFmtId="0" fontId="40" fillId="34" borderId="15" xfId="78" applyFont="1" applyFill="1" applyBorder="1" applyAlignment="1" quotePrefix="1">
      <alignment horizontal="center" vertical="center" wrapText="1"/>
      <protection/>
    </xf>
    <xf numFmtId="0" fontId="40" fillId="34" borderId="18" xfId="78" applyFont="1" applyFill="1" applyBorder="1" applyAlignment="1" quotePrefix="1">
      <alignment horizontal="center" vertical="center" wrapText="1"/>
      <protection/>
    </xf>
    <xf numFmtId="0" fontId="40" fillId="34" borderId="17" xfId="78" applyFont="1" applyFill="1" applyBorder="1" applyAlignment="1" quotePrefix="1">
      <alignment horizontal="center" vertical="center" wrapText="1"/>
      <protection/>
    </xf>
    <xf numFmtId="0" fontId="32" fillId="0" borderId="12" xfId="76" applyFont="1" applyBorder="1" applyAlignment="1">
      <alignment horizontal="left"/>
      <protection/>
    </xf>
    <xf numFmtId="0" fontId="16" fillId="0" borderId="12" xfId="76" applyFont="1" applyBorder="1" applyAlignment="1">
      <alignment horizontal="right"/>
      <protection/>
    </xf>
    <xf numFmtId="0" fontId="47" fillId="0" borderId="0" xfId="90" applyFont="1" applyAlignment="1">
      <alignment horizontal="center"/>
      <protection/>
    </xf>
    <xf numFmtId="0" fontId="47" fillId="0" borderId="0" xfId="90" applyFont="1" applyAlignment="1">
      <alignment horizontal="center" wrapText="1"/>
      <protection/>
    </xf>
    <xf numFmtId="0" fontId="60" fillId="0" borderId="12" xfId="90" applyFont="1" applyBorder="1" applyAlignment="1">
      <alignment horizontal="right"/>
      <protection/>
    </xf>
    <xf numFmtId="0" fontId="60" fillId="0" borderId="15" xfId="90" applyFont="1" applyBorder="1" applyAlignment="1">
      <alignment horizontal="center" vertical="center"/>
      <protection/>
    </xf>
    <xf numFmtId="0" fontId="60" fillId="0" borderId="17" xfId="90" applyFont="1" applyBorder="1" applyAlignment="1">
      <alignment horizontal="center" vertical="center"/>
      <protection/>
    </xf>
    <xf numFmtId="0" fontId="60" fillId="0" borderId="22" xfId="90" applyFont="1" applyBorder="1" applyAlignment="1" quotePrefix="1">
      <alignment horizontal="center" vertical="center" wrapText="1"/>
      <protection/>
    </xf>
    <xf numFmtId="0" fontId="60" fillId="0" borderId="25" xfId="90" applyFont="1" applyBorder="1" applyAlignment="1" quotePrefix="1">
      <alignment horizontal="center" vertical="center" wrapText="1"/>
      <protection/>
    </xf>
    <xf numFmtId="0" fontId="60" fillId="0" borderId="19" xfId="90" applyFont="1" applyBorder="1" applyAlignment="1" quotePrefix="1">
      <alignment horizontal="center" vertical="center" wrapText="1"/>
      <protection/>
    </xf>
    <xf numFmtId="0" fontId="163" fillId="0" borderId="14" xfId="90" applyFont="1" applyBorder="1" applyAlignment="1">
      <alignment horizontal="center" vertical="center"/>
      <protection/>
    </xf>
    <xf numFmtId="0" fontId="163" fillId="0" borderId="16" xfId="90" applyFont="1" applyBorder="1" applyAlignment="1">
      <alignment horizontal="center" vertical="center"/>
      <protection/>
    </xf>
    <xf numFmtId="0" fontId="163" fillId="0" borderId="13" xfId="90" applyFont="1" applyBorder="1" applyAlignment="1">
      <alignment horizontal="center" vertical="center"/>
      <protection/>
    </xf>
    <xf numFmtId="0" fontId="60" fillId="0" borderId="14" xfId="90" applyFont="1" applyBorder="1" applyAlignment="1" quotePrefix="1">
      <alignment horizontal="center" vertical="center" wrapText="1"/>
      <protection/>
    </xf>
    <xf numFmtId="0" fontId="60" fillId="0" borderId="16" xfId="90" applyFont="1" applyBorder="1" applyAlignment="1" quotePrefix="1">
      <alignment horizontal="center" vertical="center" wrapText="1"/>
      <protection/>
    </xf>
    <xf numFmtId="0" fontId="60" fillId="0" borderId="13" xfId="90" applyFont="1" applyBorder="1" applyAlignment="1" quotePrefix="1">
      <alignment horizontal="center" vertical="center" wrapText="1"/>
      <protection/>
    </xf>
    <xf numFmtId="0" fontId="2" fillId="0" borderId="0" xfId="76" applyFont="1" applyAlignment="1">
      <alignment horizontal="right"/>
      <protection/>
    </xf>
    <xf numFmtId="0" fontId="80" fillId="0" borderId="21" xfId="76" applyFont="1" applyBorder="1" applyAlignment="1">
      <alignment horizontal="left" vertical="center"/>
      <protection/>
    </xf>
    <xf numFmtId="0" fontId="7" fillId="0" borderId="0" xfId="76" applyFont="1" applyAlignment="1">
      <alignment horizontal="center" vertical="center" wrapText="1"/>
      <protection/>
    </xf>
    <xf numFmtId="0" fontId="46" fillId="0" borderId="14" xfId="76" applyFont="1" applyBorder="1" applyAlignment="1">
      <alignment horizontal="center" vertical="center" wrapText="1"/>
      <protection/>
    </xf>
    <xf numFmtId="0" fontId="46" fillId="0" borderId="13" xfId="76" applyFont="1" applyBorder="1" applyAlignment="1">
      <alignment horizontal="center" vertical="center" wrapText="1"/>
      <protection/>
    </xf>
    <xf numFmtId="0" fontId="46" fillId="0" borderId="15" xfId="76" applyFont="1" applyBorder="1" applyAlignment="1">
      <alignment horizontal="center" vertical="center" wrapText="1"/>
      <protection/>
    </xf>
    <xf numFmtId="0" fontId="46" fillId="0" borderId="17" xfId="76" applyFont="1" applyBorder="1" applyAlignment="1">
      <alignment horizontal="center" vertical="center" wrapText="1"/>
      <protection/>
    </xf>
    <xf numFmtId="0" fontId="46" fillId="0" borderId="10" xfId="76" applyFont="1" applyBorder="1" applyAlignment="1">
      <alignment horizontal="center" vertical="center" wrapText="1"/>
      <protection/>
    </xf>
    <xf numFmtId="0" fontId="46" fillId="34" borderId="15" xfId="76" applyFont="1" applyFill="1" applyBorder="1" applyAlignment="1">
      <alignment horizontal="center" vertical="center"/>
      <protection/>
    </xf>
    <xf numFmtId="0" fontId="46" fillId="34" borderId="18" xfId="76" applyFont="1" applyFill="1" applyBorder="1" applyAlignment="1">
      <alignment horizontal="center" vertical="center"/>
      <protection/>
    </xf>
    <xf numFmtId="0" fontId="46" fillId="34" borderId="17" xfId="76" applyFont="1" applyFill="1" applyBorder="1" applyAlignment="1">
      <alignment horizontal="center" vertical="center"/>
      <protection/>
    </xf>
    <xf numFmtId="0" fontId="14" fillId="0" borderId="15" xfId="76" applyFont="1" applyBorder="1" applyAlignment="1">
      <alignment horizontal="center" vertical="center"/>
      <protection/>
    </xf>
    <xf numFmtId="0" fontId="14" fillId="0" borderId="17" xfId="76" applyFont="1" applyBorder="1" applyAlignment="1">
      <alignment horizontal="center" vertical="center"/>
      <protection/>
    </xf>
    <xf numFmtId="0" fontId="39" fillId="0" borderId="0" xfId="76" applyFont="1" applyBorder="1" applyAlignment="1">
      <alignment vertical="center" wrapText="1"/>
      <protection/>
    </xf>
    <xf numFmtId="0" fontId="40" fillId="0" borderId="0" xfId="76" applyFont="1" applyAlignment="1">
      <alignment horizontal="left" vertical="top" wrapText="1"/>
      <protection/>
    </xf>
    <xf numFmtId="0" fontId="15" fillId="0" borderId="0" xfId="76" applyFont="1" applyAlignment="1">
      <alignment horizontal="center" wrapText="1"/>
      <protection/>
    </xf>
    <xf numFmtId="0" fontId="60" fillId="0" borderId="0" xfId="76" applyFont="1" applyAlignment="1">
      <alignment horizontal="center"/>
      <protection/>
    </xf>
    <xf numFmtId="0" fontId="47" fillId="34" borderId="0" xfId="76" applyFont="1" applyFill="1" applyAlignment="1">
      <alignment horizontal="left" vertical="center" wrapText="1"/>
      <protection/>
    </xf>
    <xf numFmtId="0" fontId="15" fillId="0" borderId="0" xfId="76" applyFont="1" applyAlignment="1">
      <alignment vertical="top" wrapText="1"/>
      <protection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7" fillId="34" borderId="0" xfId="0" applyFont="1" applyFill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165" fillId="34" borderId="15" xfId="0" applyFont="1" applyFill="1" applyBorder="1" applyAlignment="1">
      <alignment horizontal="center" vertical="center" wrapText="1"/>
    </xf>
    <xf numFmtId="0" fontId="165" fillId="34" borderId="18" xfId="0" applyFont="1" applyFill="1" applyBorder="1" applyAlignment="1">
      <alignment horizontal="center" vertical="center" wrapText="1"/>
    </xf>
    <xf numFmtId="0" fontId="165" fillId="34" borderId="17" xfId="0" applyFont="1" applyFill="1" applyBorder="1" applyAlignment="1">
      <alignment horizontal="center" vertical="center" wrapText="1"/>
    </xf>
    <xf numFmtId="0" fontId="2" fillId="0" borderId="15" xfId="81" applyFont="1" applyBorder="1" applyAlignment="1">
      <alignment horizontal="center" vertical="center"/>
      <protection/>
    </xf>
    <xf numFmtId="0" fontId="2" fillId="0" borderId="18" xfId="81" applyFont="1" applyBorder="1" applyAlignment="1">
      <alignment horizontal="center" vertical="center"/>
      <protection/>
    </xf>
    <xf numFmtId="0" fontId="40" fillId="34" borderId="0" xfId="0" applyFont="1" applyFill="1" applyAlignment="1">
      <alignment horizontal="left" vertical="center" wrapText="1"/>
    </xf>
    <xf numFmtId="0" fontId="16" fillId="34" borderId="12" xfId="0" applyFont="1" applyFill="1" applyBorder="1" applyAlignment="1">
      <alignment horizontal="right" vertical="center"/>
    </xf>
    <xf numFmtId="0" fontId="30" fillId="34" borderId="0" xfId="0" applyFont="1" applyFill="1" applyAlignment="1">
      <alignment horizontal="center"/>
    </xf>
    <xf numFmtId="0" fontId="29" fillId="34" borderId="0" xfId="0" applyFont="1" applyFill="1" applyAlignment="1">
      <alignment horizontal="center"/>
    </xf>
    <xf numFmtId="0" fontId="31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60" fillId="0" borderId="0" xfId="0" applyFont="1" applyAlignment="1">
      <alignment horizontal="center"/>
    </xf>
    <xf numFmtId="0" fontId="40" fillId="34" borderId="0" xfId="0" applyFont="1" applyFill="1" applyAlignment="1">
      <alignment horizontal="left" wrapText="1"/>
    </xf>
    <xf numFmtId="0" fontId="91" fillId="34" borderId="0" xfId="0" applyFont="1" applyFill="1" applyAlignment="1">
      <alignment horizontal="center"/>
    </xf>
    <xf numFmtId="0" fontId="156" fillId="34" borderId="0" xfId="0" applyFont="1" applyFill="1" applyAlignment="1">
      <alignment horizontal="center"/>
    </xf>
    <xf numFmtId="0" fontId="0" fillId="34" borderId="10" xfId="0" applyFont="1" applyFill="1" applyBorder="1" applyAlignment="1">
      <alignment horizontal="center" vertical="center" wrapText="1"/>
    </xf>
    <xf numFmtId="0" fontId="32" fillId="0" borderId="14" xfId="76" applyFont="1" applyBorder="1" applyAlignment="1">
      <alignment horizontal="center" vertical="center" wrapText="1"/>
      <protection/>
    </xf>
    <xf numFmtId="0" fontId="32" fillId="0" borderId="13" xfId="76" applyFont="1" applyBorder="1" applyAlignment="1">
      <alignment horizontal="center" vertical="center" wrapText="1"/>
      <protection/>
    </xf>
    <xf numFmtId="0" fontId="2" fillId="0" borderId="18" xfId="76" applyFont="1" applyBorder="1" applyAlignment="1">
      <alignment horizontal="center" vertical="center" wrapText="1"/>
      <protection/>
    </xf>
    <xf numFmtId="0" fontId="10" fillId="0" borderId="10" xfId="76" applyFont="1" applyBorder="1" applyAlignment="1">
      <alignment horizontal="center" vertical="center" wrapText="1"/>
      <protection/>
    </xf>
    <xf numFmtId="0" fontId="32" fillId="0" borderId="12" xfId="0" applyFont="1" applyBorder="1" applyAlignment="1">
      <alignment horizontal="right"/>
    </xf>
    <xf numFmtId="0" fontId="60" fillId="0" borderId="15" xfId="76" applyFont="1" applyBorder="1" applyAlignment="1">
      <alignment horizontal="left" vertical="center" wrapText="1"/>
      <protection/>
    </xf>
    <xf numFmtId="0" fontId="60" fillId="0" borderId="18" xfId="76" applyFont="1" applyBorder="1" applyAlignment="1">
      <alignment horizontal="left" vertical="center" wrapText="1"/>
      <protection/>
    </xf>
    <xf numFmtId="0" fontId="60" fillId="0" borderId="17" xfId="76" applyFont="1" applyBorder="1" applyAlignment="1">
      <alignment horizontal="left" vertical="center" wrapText="1"/>
      <protection/>
    </xf>
    <xf numFmtId="0" fontId="46" fillId="0" borderId="10" xfId="90" applyFont="1" applyBorder="1" applyAlignment="1">
      <alignment horizontal="center" vertical="center" wrapText="1"/>
      <protection/>
    </xf>
    <xf numFmtId="0" fontId="52" fillId="0" borderId="15" xfId="90" applyFont="1" applyBorder="1" applyAlignment="1">
      <alignment horizontal="center" vertical="center"/>
      <protection/>
    </xf>
    <xf numFmtId="0" fontId="52" fillId="0" borderId="17" xfId="90" applyFont="1" applyBorder="1" applyAlignment="1">
      <alignment horizontal="center" vertical="center"/>
      <protection/>
    </xf>
    <xf numFmtId="0" fontId="14" fillId="0" borderId="0" xfId="0" applyFont="1" applyBorder="1" applyAlignment="1">
      <alignment horizontal="left" vertical="top" wrapText="1"/>
    </xf>
    <xf numFmtId="0" fontId="6" fillId="0" borderId="0" xfId="90" applyFont="1" applyAlignment="1">
      <alignment horizontal="center"/>
      <protection/>
    </xf>
    <xf numFmtId="0" fontId="60" fillId="0" borderId="10" xfId="0" applyFont="1" applyBorder="1" applyAlignment="1">
      <alignment horizontal="center" vertical="center" wrapText="1"/>
    </xf>
    <xf numFmtId="0" fontId="40" fillId="34" borderId="0" xfId="76" applyFont="1" applyFill="1" applyBorder="1" applyAlignment="1">
      <alignment horizontal="left" vertical="center" wrapText="1"/>
      <protection/>
    </xf>
    <xf numFmtId="0" fontId="6" fillId="34" borderId="0" xfId="90" applyFont="1" applyFill="1" applyAlignment="1">
      <alignment horizontal="center"/>
      <protection/>
    </xf>
    <xf numFmtId="0" fontId="7" fillId="34" borderId="0" xfId="90" applyFont="1" applyFill="1" applyAlignment="1">
      <alignment horizontal="center"/>
      <protection/>
    </xf>
    <xf numFmtId="0" fontId="2" fillId="34" borderId="0" xfId="0" applyFont="1" applyFill="1" applyAlignment="1">
      <alignment horizontal="left"/>
    </xf>
    <xf numFmtId="0" fontId="46" fillId="34" borderId="10" xfId="90" applyFont="1" applyFill="1" applyBorder="1" applyAlignment="1">
      <alignment horizontal="center" vertical="center" wrapText="1"/>
      <protection/>
    </xf>
    <xf numFmtId="0" fontId="46" fillId="34" borderId="10" xfId="90" applyFont="1" applyFill="1" applyBorder="1" applyAlignment="1">
      <alignment horizontal="center" vertical="center"/>
      <protection/>
    </xf>
    <xf numFmtId="0" fontId="2" fillId="0" borderId="14" xfId="90" applyFont="1" applyBorder="1" applyAlignment="1">
      <alignment horizontal="center" vertical="center" wrapText="1"/>
      <protection/>
    </xf>
    <xf numFmtId="0" fontId="2" fillId="0" borderId="13" xfId="90" applyFont="1" applyBorder="1" applyAlignment="1">
      <alignment horizontal="center" vertical="center" wrapText="1"/>
      <protection/>
    </xf>
    <xf numFmtId="0" fontId="6" fillId="0" borderId="15" xfId="90" applyFont="1" applyBorder="1" applyAlignment="1">
      <alignment horizontal="center" vertical="center"/>
      <protection/>
    </xf>
    <xf numFmtId="0" fontId="6" fillId="0" borderId="18" xfId="90" applyFont="1" applyBorder="1" applyAlignment="1">
      <alignment horizontal="center" vertical="center"/>
      <protection/>
    </xf>
    <xf numFmtId="0" fontId="6" fillId="0" borderId="29" xfId="90" applyFont="1" applyBorder="1" applyAlignment="1">
      <alignment horizontal="center" vertical="center"/>
      <protection/>
    </xf>
    <xf numFmtId="0" fontId="5" fillId="0" borderId="12" xfId="90" applyFont="1" applyBorder="1" applyAlignment="1">
      <alignment horizontal="right"/>
      <protection/>
    </xf>
    <xf numFmtId="0" fontId="3" fillId="0" borderId="0" xfId="0" applyFont="1" applyAlignment="1">
      <alignment horizontal="right"/>
    </xf>
    <xf numFmtId="0" fontId="29" fillId="0" borderId="0" xfId="0" applyFont="1" applyAlignment="1">
      <alignment horizontal="right"/>
    </xf>
    <xf numFmtId="0" fontId="32" fillId="0" borderId="0" xfId="0" applyFont="1" applyAlignment="1">
      <alignment horizontal="center"/>
    </xf>
    <xf numFmtId="0" fontId="16" fillId="0" borderId="12" xfId="0" applyFont="1" applyBorder="1" applyAlignment="1">
      <alignment horizontal="left"/>
    </xf>
    <xf numFmtId="0" fontId="32" fillId="0" borderId="15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34" borderId="10" xfId="0" applyFont="1" applyFill="1" applyBorder="1" applyAlignment="1">
      <alignment horizontal="center" vertical="center" wrapText="1"/>
    </xf>
    <xf numFmtId="0" fontId="47" fillId="0" borderId="10" xfId="76" applyFont="1" applyBorder="1" applyAlignment="1">
      <alignment horizontal="center" vertical="center"/>
      <protection/>
    </xf>
    <xf numFmtId="0" fontId="39" fillId="0" borderId="0" xfId="76" applyFont="1" applyBorder="1" applyAlignment="1">
      <alignment horizontal="left" vertical="center" wrapText="1"/>
      <protection/>
    </xf>
    <xf numFmtId="0" fontId="46" fillId="34" borderId="10" xfId="85" applyFont="1" applyFill="1" applyBorder="1" applyAlignment="1" quotePrefix="1">
      <alignment horizontal="center" vertical="center" wrapText="1"/>
      <protection/>
    </xf>
    <xf numFmtId="0" fontId="46" fillId="0" borderId="0" xfId="85" applyFont="1" applyAlignment="1">
      <alignment horizontal="center"/>
      <protection/>
    </xf>
    <xf numFmtId="0" fontId="40" fillId="0" borderId="0" xfId="85" applyFont="1" applyAlignment="1">
      <alignment horizontal="center"/>
      <protection/>
    </xf>
    <xf numFmtId="0" fontId="59" fillId="0" borderId="0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top" wrapText="1"/>
    </xf>
    <xf numFmtId="0" fontId="46" fillId="34" borderId="14" xfId="85" applyFont="1" applyFill="1" applyBorder="1" applyAlignment="1" quotePrefix="1">
      <alignment horizontal="center" vertical="center" wrapText="1"/>
      <protection/>
    </xf>
    <xf numFmtId="0" fontId="46" fillId="34" borderId="13" xfId="85" applyFont="1" applyFill="1" applyBorder="1" applyAlignment="1" quotePrefix="1">
      <alignment horizontal="center" vertical="center" wrapText="1"/>
      <protection/>
    </xf>
    <xf numFmtId="0" fontId="46" fillId="0" borderId="21" xfId="85" applyFont="1" applyBorder="1" applyAlignment="1">
      <alignment horizontal="left"/>
      <protection/>
    </xf>
    <xf numFmtId="0" fontId="40" fillId="0" borderId="0" xfId="76" applyFont="1" applyBorder="1" applyAlignment="1">
      <alignment horizontal="left" wrapText="1"/>
      <protection/>
    </xf>
    <xf numFmtId="0" fontId="48" fillId="0" borderId="0" xfId="85" applyFont="1" applyAlignment="1">
      <alignment horizontal="right"/>
      <protection/>
    </xf>
    <xf numFmtId="0" fontId="48" fillId="0" borderId="0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top" wrapText="1"/>
    </xf>
    <xf numFmtId="0" fontId="39" fillId="34" borderId="14" xfId="85" applyFont="1" applyFill="1" applyBorder="1" applyAlignment="1" quotePrefix="1">
      <alignment horizontal="center" vertical="center" textRotation="90" wrapText="1"/>
      <protection/>
    </xf>
    <xf numFmtId="0" fontId="39" fillId="34" borderId="13" xfId="85" applyFont="1" applyFill="1" applyBorder="1" applyAlignment="1" quotePrefix="1">
      <alignment horizontal="center" vertical="center" textRotation="90" wrapText="1"/>
      <protection/>
    </xf>
    <xf numFmtId="0" fontId="60" fillId="34" borderId="14" xfId="85" applyFont="1" applyFill="1" applyBorder="1" applyAlignment="1" quotePrefix="1">
      <alignment horizontal="left" vertical="center" textRotation="90" wrapText="1"/>
      <protection/>
    </xf>
    <xf numFmtId="0" fontId="60" fillId="34" borderId="13" xfId="85" applyFont="1" applyFill="1" applyBorder="1" applyAlignment="1" quotePrefix="1">
      <alignment horizontal="left" vertical="center" textRotation="90" wrapText="1"/>
      <protection/>
    </xf>
    <xf numFmtId="0" fontId="40" fillId="34" borderId="10" xfId="85" applyFont="1" applyFill="1" applyBorder="1" applyAlignment="1" quotePrefix="1">
      <alignment horizontal="center" vertical="center" wrapText="1"/>
      <protection/>
    </xf>
    <xf numFmtId="0" fontId="46" fillId="0" borderId="12" xfId="0" applyFont="1" applyBorder="1" applyAlignment="1">
      <alignment horizontal="left"/>
    </xf>
    <xf numFmtId="0" fontId="59" fillId="0" borderId="12" xfId="0" applyFont="1" applyBorder="1" applyAlignment="1">
      <alignment horizontal="right"/>
    </xf>
    <xf numFmtId="0" fontId="165" fillId="0" borderId="22" xfId="0" applyFont="1" applyBorder="1" applyAlignment="1">
      <alignment horizontal="center" vertical="center" wrapText="1"/>
    </xf>
    <xf numFmtId="0" fontId="165" fillId="0" borderId="21" xfId="0" applyFont="1" applyBorder="1" applyAlignment="1">
      <alignment horizontal="center" vertical="center" wrapText="1"/>
    </xf>
    <xf numFmtId="0" fontId="165" fillId="0" borderId="26" xfId="0" applyFont="1" applyBorder="1" applyAlignment="1">
      <alignment horizontal="center" vertical="center" wrapText="1"/>
    </xf>
    <xf numFmtId="0" fontId="165" fillId="0" borderId="25" xfId="0" applyFont="1" applyBorder="1" applyAlignment="1">
      <alignment horizontal="center" vertical="center" wrapText="1"/>
    </xf>
    <xf numFmtId="0" fontId="165" fillId="0" borderId="0" xfId="0" applyFont="1" applyBorder="1" applyAlignment="1">
      <alignment horizontal="center" vertical="center" wrapText="1"/>
    </xf>
    <xf numFmtId="0" fontId="165" fillId="0" borderId="28" xfId="0" applyFont="1" applyBorder="1" applyAlignment="1">
      <alignment horizontal="center" vertical="center" wrapText="1"/>
    </xf>
    <xf numFmtId="0" fontId="165" fillId="0" borderId="14" xfId="0" applyFont="1" applyBorder="1" applyAlignment="1">
      <alignment horizontal="center" vertical="center" textRotation="90" wrapText="1"/>
    </xf>
    <xf numFmtId="0" fontId="165" fillId="0" borderId="16" xfId="0" applyFont="1" applyBorder="1" applyAlignment="1">
      <alignment horizontal="center" vertical="center" textRotation="90" wrapText="1"/>
    </xf>
    <xf numFmtId="0" fontId="165" fillId="0" borderId="13" xfId="0" applyFont="1" applyBorder="1" applyAlignment="1">
      <alignment horizontal="center" vertical="center" textRotation="90" wrapText="1"/>
    </xf>
    <xf numFmtId="0" fontId="181" fillId="0" borderId="0" xfId="0" applyFont="1" applyBorder="1" applyAlignment="1">
      <alignment horizontal="center" vertical="top"/>
    </xf>
    <xf numFmtId="0" fontId="89" fillId="0" borderId="10" xfId="76" applyFont="1" applyBorder="1" applyAlignment="1">
      <alignment horizontal="center" vertical="center" wrapText="1"/>
      <protection/>
    </xf>
    <xf numFmtId="0" fontId="173" fillId="0" borderId="15" xfId="0" applyFont="1" applyBorder="1" applyAlignment="1">
      <alignment horizontal="left" vertical="center" wrapText="1"/>
    </xf>
    <xf numFmtId="0" fontId="173" fillId="0" borderId="17" xfId="0" applyFont="1" applyBorder="1" applyAlignment="1">
      <alignment horizontal="left" vertical="center" wrapText="1"/>
    </xf>
    <xf numFmtId="0" fontId="168" fillId="0" borderId="0" xfId="0" applyFont="1" applyBorder="1" applyAlignment="1">
      <alignment horizontal="center" vertical="center"/>
    </xf>
    <xf numFmtId="0" fontId="168" fillId="0" borderId="0" xfId="0" applyFont="1" applyAlignment="1">
      <alignment horizontal="center" vertical="center"/>
    </xf>
    <xf numFmtId="0" fontId="169" fillId="0" borderId="15" xfId="0" applyFont="1" applyBorder="1" applyAlignment="1">
      <alignment horizontal="center" vertical="center" wrapText="1"/>
    </xf>
    <xf numFmtId="0" fontId="169" fillId="0" borderId="17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41" fillId="0" borderId="0" xfId="0" applyFont="1" applyAlignment="1">
      <alignment horizontal="right"/>
    </xf>
    <xf numFmtId="0" fontId="43" fillId="0" borderId="0" xfId="0" applyFont="1" applyAlignment="1">
      <alignment horizontal="center" vertical="top" wrapText="1"/>
    </xf>
    <xf numFmtId="0" fontId="54" fillId="0" borderId="0" xfId="0" applyFont="1" applyAlignment="1">
      <alignment horizontal="center" vertical="top" wrapText="1"/>
    </xf>
    <xf numFmtId="0" fontId="45" fillId="0" borderId="12" xfId="0" applyFont="1" applyBorder="1" applyAlignment="1">
      <alignment horizontal="left"/>
    </xf>
    <xf numFmtId="0" fontId="47" fillId="0" borderId="10" xfId="0" applyFont="1" applyBorder="1" applyAlignment="1">
      <alignment horizontal="center" vertical="center"/>
    </xf>
    <xf numFmtId="0" fontId="53" fillId="0" borderId="0" xfId="0" applyFont="1" applyAlignment="1">
      <alignment horizontal="center" vertical="top" wrapText="1"/>
    </xf>
    <xf numFmtId="0" fontId="47" fillId="0" borderId="10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52" fillId="0" borderId="0" xfId="0" applyFont="1" applyAlignment="1">
      <alignment horizontal="center" vertical="top" wrapText="1"/>
    </xf>
    <xf numFmtId="0" fontId="57" fillId="0" borderId="0" xfId="0" applyFont="1" applyAlignment="1">
      <alignment horizontal="center" vertical="top" wrapText="1"/>
    </xf>
    <xf numFmtId="0" fontId="2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15" fillId="34" borderId="0" xfId="0" applyFont="1" applyFill="1" applyAlignment="1">
      <alignment horizontal="center" vertical="center" wrapText="1"/>
    </xf>
    <xf numFmtId="0" fontId="0" fillId="34" borderId="0" xfId="0" applyFont="1" applyFill="1" applyAlignment="1">
      <alignment horizontal="center"/>
    </xf>
    <xf numFmtId="0" fontId="2" fillId="34" borderId="0" xfId="0" applyFont="1" applyFill="1" applyBorder="1" applyAlignment="1">
      <alignment horizontal="right"/>
    </xf>
    <xf numFmtId="0" fontId="0" fillId="34" borderId="15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34" borderId="22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2" fontId="52" fillId="34" borderId="14" xfId="0" applyNumberFormat="1" applyFont="1" applyFill="1" applyBorder="1" applyAlignment="1">
      <alignment horizontal="center" vertical="center" textRotation="90"/>
    </xf>
    <xf numFmtId="2" fontId="52" fillId="34" borderId="16" xfId="0" applyNumberFormat="1" applyFont="1" applyFill="1" applyBorder="1" applyAlignment="1">
      <alignment horizontal="center" vertical="center" textRotation="90"/>
    </xf>
    <xf numFmtId="2" fontId="52" fillId="34" borderId="13" xfId="0" applyNumberFormat="1" applyFont="1" applyFill="1" applyBorder="1" applyAlignment="1">
      <alignment horizontal="center" vertical="center" textRotation="90"/>
    </xf>
    <xf numFmtId="0" fontId="42" fillId="34" borderId="0" xfId="0" applyFont="1" applyFill="1" applyBorder="1" applyAlignment="1">
      <alignment horizontal="center" vertical="center" wrapText="1"/>
    </xf>
    <xf numFmtId="0" fontId="0" fillId="34" borderId="15" xfId="90" applyFont="1" applyFill="1" applyBorder="1" applyAlignment="1">
      <alignment horizontal="center" vertical="center" wrapText="1"/>
      <protection/>
    </xf>
    <xf numFmtId="0" fontId="0" fillId="34" borderId="17" xfId="90" applyFont="1" applyFill="1" applyBorder="1" applyAlignment="1">
      <alignment horizontal="center" vertical="center" wrapText="1"/>
      <protection/>
    </xf>
    <xf numFmtId="0" fontId="47" fillId="34" borderId="0" xfId="0" applyFont="1" applyFill="1" applyBorder="1" applyAlignment="1">
      <alignment horizontal="left" vertical="center" wrapText="1"/>
    </xf>
    <xf numFmtId="0" fontId="3" fillId="34" borderId="0" xfId="0" applyFont="1" applyFill="1" applyAlignment="1">
      <alignment horizontal="right"/>
    </xf>
    <xf numFmtId="2" fontId="52" fillId="34" borderId="22" xfId="0" applyNumberFormat="1" applyFont="1" applyFill="1" applyBorder="1" applyAlignment="1">
      <alignment horizontal="center" vertical="center" textRotation="90"/>
    </xf>
    <xf numFmtId="2" fontId="52" fillId="34" borderId="25" xfId="0" applyNumberFormat="1" applyFont="1" applyFill="1" applyBorder="1" applyAlignment="1">
      <alignment horizontal="center" vertical="center" textRotation="90"/>
    </xf>
    <xf numFmtId="2" fontId="52" fillId="34" borderId="19" xfId="0" applyNumberFormat="1" applyFont="1" applyFill="1" applyBorder="1" applyAlignment="1">
      <alignment horizontal="center" vertical="center" textRotation="90"/>
    </xf>
    <xf numFmtId="0" fontId="47" fillId="34" borderId="0" xfId="0" applyFont="1" applyFill="1" applyBorder="1" applyAlignment="1">
      <alignment horizontal="left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34" borderId="0" xfId="76" applyFont="1" applyFill="1" applyAlignment="1">
      <alignment horizontal="center"/>
      <protection/>
    </xf>
    <xf numFmtId="0" fontId="3" fillId="34" borderId="0" xfId="76" applyFont="1" applyFill="1" applyAlignment="1">
      <alignment horizontal="right"/>
      <protection/>
    </xf>
    <xf numFmtId="0" fontId="4" fillId="34" borderId="0" xfId="76" applyFont="1" applyFill="1" applyAlignment="1">
      <alignment horizontal="center"/>
      <protection/>
    </xf>
    <xf numFmtId="0" fontId="7" fillId="34" borderId="0" xfId="76" applyFont="1" applyFill="1" applyAlignment="1">
      <alignment horizontal="center" wrapText="1"/>
      <protection/>
    </xf>
    <xf numFmtId="0" fontId="6" fillId="34" borderId="14" xfId="76" applyFont="1" applyFill="1" applyBorder="1" applyAlignment="1">
      <alignment horizontal="center" vertical="center" textRotation="90"/>
      <protection/>
    </xf>
    <xf numFmtId="0" fontId="6" fillId="34" borderId="16" xfId="76" applyFont="1" applyFill="1" applyBorder="1" applyAlignment="1">
      <alignment horizontal="center" vertical="center" textRotation="90"/>
      <protection/>
    </xf>
    <xf numFmtId="0" fontId="6" fillId="34" borderId="13" xfId="76" applyFont="1" applyFill="1" applyBorder="1" applyAlignment="1">
      <alignment horizontal="center" vertical="center" textRotation="90"/>
      <protection/>
    </xf>
    <xf numFmtId="0" fontId="47" fillId="34" borderId="15" xfId="0" applyFont="1" applyFill="1" applyBorder="1" applyAlignment="1">
      <alignment horizontal="center" vertical="center"/>
    </xf>
    <xf numFmtId="0" fontId="47" fillId="34" borderId="17" xfId="0" applyFont="1" applyFill="1" applyBorder="1" applyAlignment="1">
      <alignment horizontal="center" vertical="center"/>
    </xf>
    <xf numFmtId="0" fontId="0" fillId="34" borderId="15" xfId="90" applyFont="1" applyFill="1" applyBorder="1" applyAlignment="1">
      <alignment horizontal="center" wrapText="1"/>
      <protection/>
    </xf>
    <xf numFmtId="0" fontId="0" fillId="34" borderId="17" xfId="90" applyFont="1" applyFill="1" applyBorder="1" applyAlignment="1">
      <alignment horizontal="center" wrapText="1"/>
      <protection/>
    </xf>
    <xf numFmtId="0" fontId="2" fillId="34" borderId="0" xfId="76" applyFont="1" applyFill="1" applyBorder="1" applyAlignment="1">
      <alignment horizontal="right"/>
      <protection/>
    </xf>
    <xf numFmtId="0" fontId="2" fillId="34" borderId="14" xfId="76" applyFont="1" applyFill="1" applyBorder="1" applyAlignment="1">
      <alignment horizontal="center" vertical="center" wrapText="1"/>
      <protection/>
    </xf>
    <xf numFmtId="0" fontId="2" fillId="34" borderId="13" xfId="76" applyFont="1" applyFill="1" applyBorder="1" applyAlignment="1">
      <alignment horizontal="center" vertical="center" wrapText="1"/>
      <protection/>
    </xf>
    <xf numFmtId="0" fontId="0" fillId="34" borderId="15" xfId="76" applyFont="1" applyFill="1" applyBorder="1" applyAlignment="1">
      <alignment horizontal="center" vertical="center" wrapText="1"/>
      <protection/>
    </xf>
    <xf numFmtId="0" fontId="0" fillId="34" borderId="18" xfId="76" applyFont="1" applyFill="1" applyBorder="1" applyAlignment="1">
      <alignment horizontal="center" vertical="center" wrapText="1"/>
      <protection/>
    </xf>
    <xf numFmtId="0" fontId="0" fillId="34" borderId="17" xfId="76" applyFont="1" applyFill="1" applyBorder="1" applyAlignment="1">
      <alignment horizontal="center" vertical="center" wrapText="1"/>
      <protection/>
    </xf>
    <xf numFmtId="0" fontId="0" fillId="34" borderId="10" xfId="76" applyFont="1" applyFill="1" applyBorder="1" applyAlignment="1">
      <alignment horizontal="center" vertical="center" wrapText="1"/>
      <protection/>
    </xf>
    <xf numFmtId="0" fontId="97" fillId="34" borderId="0" xfId="76" applyFont="1" applyFill="1" applyAlignment="1">
      <alignment horizontal="center" vertical="center" wrapText="1"/>
      <protection/>
    </xf>
    <xf numFmtId="0" fontId="2" fillId="34" borderId="12" xfId="76" applyFont="1" applyFill="1" applyBorder="1" applyAlignment="1">
      <alignment horizontal="left" vertical="center"/>
      <protection/>
    </xf>
    <xf numFmtId="0" fontId="111" fillId="34" borderId="22" xfId="83" applyFont="1" applyFill="1" applyBorder="1" applyAlignment="1">
      <alignment horizontal="center" vertical="center" wrapText="1"/>
      <protection/>
    </xf>
    <xf numFmtId="0" fontId="111" fillId="34" borderId="21" xfId="83" applyFont="1" applyFill="1" applyBorder="1" applyAlignment="1">
      <alignment horizontal="center" vertical="center" wrapText="1"/>
      <protection/>
    </xf>
    <xf numFmtId="0" fontId="111" fillId="34" borderId="26" xfId="83" applyFont="1" applyFill="1" applyBorder="1" applyAlignment="1">
      <alignment horizontal="center" vertical="center" wrapText="1"/>
      <protection/>
    </xf>
    <xf numFmtId="0" fontId="111" fillId="34" borderId="25" xfId="83" applyFont="1" applyFill="1" applyBorder="1" applyAlignment="1">
      <alignment horizontal="center" vertical="center" wrapText="1"/>
      <protection/>
    </xf>
    <xf numFmtId="0" fontId="111" fillId="34" borderId="0" xfId="83" applyFont="1" applyFill="1" applyBorder="1" applyAlignment="1">
      <alignment horizontal="center" vertical="center" wrapText="1"/>
      <protection/>
    </xf>
    <xf numFmtId="0" fontId="111" fillId="34" borderId="28" xfId="83" applyFont="1" applyFill="1" applyBorder="1" applyAlignment="1">
      <alignment horizontal="center" vertical="center" wrapText="1"/>
      <protection/>
    </xf>
    <xf numFmtId="0" fontId="11" fillId="34" borderId="15" xfId="0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/>
    </xf>
    <xf numFmtId="0" fontId="10" fillId="34" borderId="0" xfId="0" applyFont="1" applyFill="1" applyAlignment="1">
      <alignment horizontal="center"/>
    </xf>
    <xf numFmtId="0" fontId="26" fillId="34" borderId="0" xfId="83" applyFont="1" applyFill="1" applyAlignment="1">
      <alignment horizontal="center"/>
      <protection/>
    </xf>
    <xf numFmtId="0" fontId="2" fillId="34" borderId="10" xfId="0" applyFont="1" applyFill="1" applyBorder="1" applyAlignment="1">
      <alignment horizontal="center" vertical="center" wrapText="1"/>
    </xf>
    <xf numFmtId="0" fontId="21" fillId="34" borderId="14" xfId="83" applyFont="1" applyFill="1" applyBorder="1" applyAlignment="1">
      <alignment horizontal="center" vertical="center" wrapText="1"/>
      <protection/>
    </xf>
    <xf numFmtId="0" fontId="21" fillId="34" borderId="13" xfId="83" applyFont="1" applyFill="1" applyBorder="1" applyAlignment="1">
      <alignment horizontal="center" vertical="center" wrapText="1"/>
      <protection/>
    </xf>
    <xf numFmtId="0" fontId="21" fillId="34" borderId="10" xfId="83" applyFont="1" applyFill="1" applyBorder="1" applyAlignment="1">
      <alignment horizontal="center" vertical="center" wrapText="1"/>
      <protection/>
    </xf>
    <xf numFmtId="0" fontId="21" fillId="34" borderId="15" xfId="83" applyFont="1" applyFill="1" applyBorder="1" applyAlignment="1">
      <alignment horizontal="center" vertical="center" wrapText="1"/>
      <protection/>
    </xf>
    <xf numFmtId="0" fontId="21" fillId="34" borderId="18" xfId="83" applyFont="1" applyFill="1" applyBorder="1" applyAlignment="1">
      <alignment horizontal="center" vertical="center" wrapText="1"/>
      <protection/>
    </xf>
    <xf numFmtId="0" fontId="21" fillId="34" borderId="17" xfId="83" applyFont="1" applyFill="1" applyBorder="1" applyAlignment="1">
      <alignment horizontal="center" vertical="center" wrapText="1"/>
      <protection/>
    </xf>
    <xf numFmtId="0" fontId="21" fillId="34" borderId="26" xfId="83" applyFont="1" applyFill="1" applyBorder="1" applyAlignment="1">
      <alignment horizontal="center" vertical="center" wrapText="1"/>
      <protection/>
    </xf>
    <xf numFmtId="0" fontId="115" fillId="34" borderId="10" xfId="83" applyFont="1" applyFill="1" applyBorder="1" applyAlignment="1">
      <alignment horizontal="center" vertical="center" wrapText="1"/>
      <protection/>
    </xf>
    <xf numFmtId="0" fontId="2" fillId="34" borderId="10" xfId="90" applyFont="1" applyFill="1" applyBorder="1" applyAlignment="1">
      <alignment horizontal="center" vertical="center"/>
      <protection/>
    </xf>
    <xf numFmtId="0" fontId="26" fillId="0" borderId="0" xfId="57" applyFont="1" applyAlignment="1">
      <alignment horizontal="center"/>
      <protection/>
    </xf>
    <xf numFmtId="0" fontId="21" fillId="0" borderId="10" xfId="57" applyFont="1" applyBorder="1" applyAlignment="1">
      <alignment horizontal="center" vertical="center" wrapText="1"/>
      <protection/>
    </xf>
    <xf numFmtId="0" fontId="21" fillId="0" borderId="14" xfId="57" applyFont="1" applyBorder="1" applyAlignment="1">
      <alignment horizontal="center" vertical="center" wrapText="1"/>
      <protection/>
    </xf>
    <xf numFmtId="0" fontId="75" fillId="0" borderId="14" xfId="83" applyFont="1" applyBorder="1" applyAlignment="1">
      <alignment horizontal="center" vertical="center" textRotation="90" wrapText="1"/>
      <protection/>
    </xf>
    <xf numFmtId="0" fontId="75" fillId="0" borderId="13" xfId="83" applyFont="1" applyBorder="1" applyAlignment="1">
      <alignment horizontal="center" vertical="center" textRotation="90" wrapText="1"/>
      <protection/>
    </xf>
    <xf numFmtId="0" fontId="49" fillId="0" borderId="0" xfId="90" applyFont="1" applyAlignment="1">
      <alignment horizontal="right"/>
      <protection/>
    </xf>
    <xf numFmtId="0" fontId="52" fillId="0" borderId="0" xfId="90" applyFont="1" applyAlignment="1">
      <alignment horizontal="center" vertical="center"/>
      <protection/>
    </xf>
    <xf numFmtId="0" fontId="73" fillId="0" borderId="0" xfId="65" applyFont="1" applyAlignment="1">
      <alignment horizontal="center"/>
      <protection/>
    </xf>
    <xf numFmtId="0" fontId="165" fillId="0" borderId="15" xfId="65" applyFont="1" applyBorder="1" applyAlignment="1">
      <alignment horizontal="center"/>
      <protection/>
    </xf>
    <xf numFmtId="0" fontId="165" fillId="0" borderId="17" xfId="65" applyFont="1" applyBorder="1" applyAlignment="1">
      <alignment horizontal="center"/>
      <protection/>
    </xf>
    <xf numFmtId="0" fontId="79" fillId="0" borderId="10" xfId="65" applyFont="1" applyBorder="1" applyAlignment="1">
      <alignment horizontal="center" vertical="center" wrapText="1"/>
      <protection/>
    </xf>
    <xf numFmtId="0" fontId="79" fillId="0" borderId="14" xfId="65" applyFont="1" applyBorder="1" applyAlignment="1">
      <alignment horizontal="center" vertical="center" wrapText="1"/>
      <protection/>
    </xf>
    <xf numFmtId="0" fontId="79" fillId="0" borderId="13" xfId="65" applyFont="1" applyBorder="1" applyAlignment="1">
      <alignment horizontal="center" vertical="center" wrapText="1"/>
      <protection/>
    </xf>
    <xf numFmtId="0" fontId="41" fillId="0" borderId="0" xfId="90" applyFont="1" applyAlignment="1">
      <alignment horizontal="center"/>
      <protection/>
    </xf>
    <xf numFmtId="0" fontId="45" fillId="0" borderId="0" xfId="90" applyFont="1" applyAlignment="1">
      <alignment horizontal="center"/>
      <protection/>
    </xf>
    <xf numFmtId="0" fontId="79" fillId="0" borderId="15" xfId="65" applyFont="1" applyBorder="1" applyAlignment="1">
      <alignment horizontal="center" vertical="center" wrapText="1"/>
      <protection/>
    </xf>
    <xf numFmtId="0" fontId="79" fillId="0" borderId="18" xfId="65" applyFont="1" applyBorder="1" applyAlignment="1">
      <alignment horizontal="center" vertical="center" wrapText="1"/>
      <protection/>
    </xf>
    <xf numFmtId="0" fontId="79" fillId="0" borderId="17" xfId="65" applyFont="1" applyBorder="1" applyAlignment="1">
      <alignment horizontal="center" vertical="center" wrapText="1"/>
      <protection/>
    </xf>
    <xf numFmtId="0" fontId="165" fillId="0" borderId="15" xfId="65" applyFont="1" applyBorder="1" applyAlignment="1">
      <alignment horizontal="center" vertical="center"/>
      <protection/>
    </xf>
    <xf numFmtId="0" fontId="165" fillId="0" borderId="17" xfId="65" applyFont="1" applyBorder="1" applyAlignment="1">
      <alignment horizontal="center" vertical="center"/>
      <protection/>
    </xf>
    <xf numFmtId="1" fontId="182" fillId="0" borderId="22" xfId="65" applyNumberFormat="1" applyFont="1" applyBorder="1" applyAlignment="1">
      <alignment horizontal="center" vertical="center"/>
      <protection/>
    </xf>
    <xf numFmtId="1" fontId="179" fillId="0" borderId="21" xfId="65" applyNumberFormat="1" applyFont="1" applyBorder="1" applyAlignment="1">
      <alignment horizontal="center" vertical="center"/>
      <protection/>
    </xf>
    <xf numFmtId="1" fontId="179" fillId="0" borderId="26" xfId="65" applyNumberFormat="1" applyFont="1" applyBorder="1" applyAlignment="1">
      <alignment horizontal="center" vertical="center"/>
      <protection/>
    </xf>
    <xf numFmtId="1" fontId="179" fillId="0" borderId="25" xfId="65" applyNumberFormat="1" applyFont="1" applyBorder="1" applyAlignment="1">
      <alignment horizontal="center" vertical="center"/>
      <protection/>
    </xf>
    <xf numFmtId="1" fontId="179" fillId="0" borderId="0" xfId="65" applyNumberFormat="1" applyFont="1" applyBorder="1" applyAlignment="1">
      <alignment horizontal="center" vertical="center"/>
      <protection/>
    </xf>
    <xf numFmtId="1" fontId="179" fillId="0" borderId="28" xfId="65" applyNumberFormat="1" applyFont="1" applyBorder="1" applyAlignment="1">
      <alignment horizontal="center" vertical="center"/>
      <protection/>
    </xf>
    <xf numFmtId="1" fontId="179" fillId="0" borderId="19" xfId="65" applyNumberFormat="1" applyFont="1" applyBorder="1" applyAlignment="1">
      <alignment horizontal="center" vertical="center"/>
      <protection/>
    </xf>
    <xf numFmtId="1" fontId="179" fillId="0" borderId="12" xfId="65" applyNumberFormat="1" applyFont="1" applyBorder="1" applyAlignment="1">
      <alignment horizontal="center" vertical="center"/>
      <protection/>
    </xf>
    <xf numFmtId="1" fontId="179" fillId="0" borderId="27" xfId="65" applyNumberFormat="1" applyFont="1" applyBorder="1" applyAlignment="1">
      <alignment horizontal="center" vertical="center"/>
      <protection/>
    </xf>
    <xf numFmtId="0" fontId="79" fillId="34" borderId="15" xfId="65" applyFont="1" applyFill="1" applyBorder="1" applyAlignment="1">
      <alignment horizontal="center" vertical="center" wrapText="1"/>
      <protection/>
    </xf>
    <xf numFmtId="0" fontId="79" fillId="34" borderId="18" xfId="65" applyFont="1" applyFill="1" applyBorder="1" applyAlignment="1">
      <alignment horizontal="center" vertical="center" wrapText="1"/>
      <protection/>
    </xf>
    <xf numFmtId="0" fontId="3" fillId="34" borderId="0" xfId="90" applyFont="1" applyFill="1" applyAlignment="1">
      <alignment horizontal="center"/>
      <protection/>
    </xf>
    <xf numFmtId="0" fontId="5" fillId="34" borderId="0" xfId="90" applyFont="1" applyFill="1" applyAlignment="1">
      <alignment horizontal="center"/>
      <protection/>
    </xf>
    <xf numFmtId="0" fontId="165" fillId="35" borderId="15" xfId="65" applyFont="1" applyFill="1" applyBorder="1" applyAlignment="1">
      <alignment horizontal="center" vertical="center"/>
      <protection/>
    </xf>
    <xf numFmtId="0" fontId="165" fillId="35" borderId="17" xfId="65" applyFont="1" applyFill="1" applyBorder="1" applyAlignment="1">
      <alignment horizontal="center" vertical="center"/>
      <protection/>
    </xf>
    <xf numFmtId="0" fontId="40" fillId="34" borderId="0" xfId="90" applyFont="1" applyFill="1" applyAlignment="1">
      <alignment horizontal="left" wrapText="1"/>
      <protection/>
    </xf>
    <xf numFmtId="0" fontId="102" fillId="34" borderId="15" xfId="65" applyFont="1" applyFill="1" applyBorder="1" applyAlignment="1">
      <alignment horizontal="center" vertical="center" wrapText="1"/>
      <protection/>
    </xf>
    <xf numFmtId="0" fontId="102" fillId="34" borderId="18" xfId="65" applyFont="1" applyFill="1" applyBorder="1" applyAlignment="1">
      <alignment horizontal="center" vertical="center" wrapText="1"/>
      <protection/>
    </xf>
    <xf numFmtId="0" fontId="79" fillId="37" borderId="10" xfId="65" applyFont="1" applyFill="1" applyBorder="1" applyAlignment="1">
      <alignment horizontal="center" vertical="center" wrapText="1"/>
      <protection/>
    </xf>
    <xf numFmtId="0" fontId="79" fillId="34" borderId="14" xfId="65" applyFont="1" applyFill="1" applyBorder="1" applyAlignment="1">
      <alignment horizontal="center" vertical="center" textRotation="90" wrapText="1"/>
      <protection/>
    </xf>
    <xf numFmtId="0" fontId="79" fillId="34" borderId="13" xfId="65" applyFont="1" applyFill="1" applyBorder="1" applyAlignment="1">
      <alignment horizontal="center" vertical="center" textRotation="90" wrapText="1"/>
      <protection/>
    </xf>
    <xf numFmtId="0" fontId="79" fillId="34" borderId="17" xfId="65" applyFont="1" applyFill="1" applyBorder="1" applyAlignment="1">
      <alignment horizontal="center" vertical="center" wrapText="1"/>
      <protection/>
    </xf>
    <xf numFmtId="0" fontId="79" fillId="37" borderId="14" xfId="65" applyFont="1" applyFill="1" applyBorder="1" applyAlignment="1">
      <alignment horizontal="center" vertical="center" textRotation="90" wrapText="1"/>
      <protection/>
    </xf>
    <xf numFmtId="0" fontId="79" fillId="37" borderId="13" xfId="65" applyFont="1" applyFill="1" applyBorder="1" applyAlignment="1">
      <alignment horizontal="center" vertical="center" textRotation="90" wrapText="1"/>
      <protection/>
    </xf>
    <xf numFmtId="0" fontId="79" fillId="34" borderId="10" xfId="65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2" fillId="0" borderId="0" xfId="57" applyFont="1" applyBorder="1" applyAlignment="1">
      <alignment horizontal="center"/>
      <protection/>
    </xf>
    <xf numFmtId="0" fontId="18" fillId="34" borderId="14" xfId="57" applyFont="1" applyFill="1" applyBorder="1" applyAlignment="1">
      <alignment horizontal="center" vertical="center"/>
      <protection/>
    </xf>
    <xf numFmtId="0" fontId="18" fillId="34" borderId="16" xfId="57" applyFont="1" applyFill="1" applyBorder="1" applyAlignment="1">
      <alignment horizontal="center" vertical="center"/>
      <protection/>
    </xf>
    <xf numFmtId="0" fontId="18" fillId="34" borderId="13" xfId="57" applyFont="1" applyFill="1" applyBorder="1" applyAlignment="1">
      <alignment horizontal="center" vertical="center"/>
      <protection/>
    </xf>
    <xf numFmtId="0" fontId="21" fillId="34" borderId="14" xfId="57" applyFont="1" applyFill="1" applyBorder="1" applyAlignment="1">
      <alignment horizontal="center" vertical="center" wrapText="1"/>
      <protection/>
    </xf>
    <xf numFmtId="0" fontId="21" fillId="34" borderId="16" xfId="57" applyFont="1" applyFill="1" applyBorder="1" applyAlignment="1">
      <alignment horizontal="center" vertical="center" wrapText="1"/>
      <protection/>
    </xf>
    <xf numFmtId="0" fontId="21" fillId="34" borderId="13" xfId="57" applyFont="1" applyFill="1" applyBorder="1" applyAlignment="1">
      <alignment horizontal="center" vertical="center" wrapText="1"/>
      <protection/>
    </xf>
    <xf numFmtId="0" fontId="19" fillId="34" borderId="10" xfId="57" applyFont="1" applyFill="1" applyBorder="1" applyAlignment="1">
      <alignment horizontal="center" vertical="center" wrapText="1"/>
      <protection/>
    </xf>
    <xf numFmtId="0" fontId="40" fillId="34" borderId="15" xfId="0" applyFont="1" applyFill="1" applyBorder="1" applyAlignment="1">
      <alignment horizontal="center" vertical="center"/>
    </xf>
    <xf numFmtId="0" fontId="40" fillId="34" borderId="17" xfId="0" applyFont="1" applyFill="1" applyBorder="1" applyAlignment="1">
      <alignment horizontal="center" vertical="center"/>
    </xf>
    <xf numFmtId="0" fontId="21" fillId="34" borderId="10" xfId="57" applyFont="1" applyFill="1" applyBorder="1" applyAlignment="1">
      <alignment horizontal="center" vertical="center" wrapText="1"/>
      <protection/>
    </xf>
    <xf numFmtId="0" fontId="21" fillId="34" borderId="22" xfId="57" applyFont="1" applyFill="1" applyBorder="1" applyAlignment="1">
      <alignment horizontal="center" vertical="center" wrapText="1"/>
      <protection/>
    </xf>
    <xf numFmtId="0" fontId="21" fillId="34" borderId="26" xfId="57" applyFont="1" applyFill="1" applyBorder="1" applyAlignment="1">
      <alignment horizontal="center" vertical="center" wrapText="1"/>
      <protection/>
    </xf>
    <xf numFmtId="0" fontId="4" fillId="0" borderId="0" xfId="91" applyFont="1" applyAlignment="1">
      <alignment horizontal="center"/>
      <protection/>
    </xf>
    <xf numFmtId="0" fontId="5" fillId="0" borderId="0" xfId="91" applyFont="1" applyAlignment="1">
      <alignment horizontal="center"/>
      <protection/>
    </xf>
    <xf numFmtId="0" fontId="2" fillId="7" borderId="15" xfId="91" applyFont="1" applyFill="1" applyBorder="1" applyAlignment="1">
      <alignment horizontal="left" vertical="center" wrapText="1"/>
      <protection/>
    </xf>
    <xf numFmtId="0" fontId="2" fillId="7" borderId="17" xfId="91" applyFont="1" applyFill="1" applyBorder="1" applyAlignment="1">
      <alignment horizontal="left" vertical="center" wrapText="1"/>
      <protection/>
    </xf>
    <xf numFmtId="0" fontId="14" fillId="7" borderId="15" xfId="91" applyFont="1" applyFill="1" applyBorder="1" applyAlignment="1">
      <alignment horizontal="center" vertical="center"/>
      <protection/>
    </xf>
    <xf numFmtId="0" fontId="14" fillId="7" borderId="17" xfId="91" applyFont="1" applyFill="1" applyBorder="1" applyAlignment="1">
      <alignment horizontal="center" vertical="center"/>
      <protection/>
    </xf>
    <xf numFmtId="0" fontId="3" fillId="0" borderId="0" xfId="91" applyFont="1" applyAlignment="1">
      <alignment horizontal="center"/>
      <protection/>
    </xf>
    <xf numFmtId="0" fontId="47" fillId="34" borderId="0" xfId="0" applyFont="1" applyFill="1" applyAlignment="1">
      <alignment horizontal="left" wrapText="1"/>
    </xf>
    <xf numFmtId="0" fontId="16" fillId="34" borderId="12" xfId="91" applyFont="1" applyFill="1" applyBorder="1" applyAlignment="1">
      <alignment horizontal="center"/>
      <protection/>
    </xf>
    <xf numFmtId="0" fontId="16" fillId="34" borderId="14" xfId="91" applyFont="1" applyFill="1" applyBorder="1" applyAlignment="1">
      <alignment horizontal="center" vertical="top" wrapText="1"/>
      <protection/>
    </xf>
    <xf numFmtId="0" fontId="16" fillId="34" borderId="13" xfId="91" applyFont="1" applyFill="1" applyBorder="1" applyAlignment="1">
      <alignment horizontal="center" vertical="top" wrapText="1"/>
      <protection/>
    </xf>
    <xf numFmtId="0" fontId="2" fillId="34" borderId="14" xfId="91" applyFont="1" applyFill="1" applyBorder="1" applyAlignment="1">
      <alignment horizontal="center" vertical="center" wrapText="1"/>
      <protection/>
    </xf>
    <xf numFmtId="0" fontId="2" fillId="34" borderId="13" xfId="91" applyFont="1" applyFill="1" applyBorder="1" applyAlignment="1">
      <alignment horizontal="center" vertical="center" wrapText="1"/>
      <protection/>
    </xf>
    <xf numFmtId="0" fontId="16" fillId="34" borderId="15" xfId="91" applyFont="1" applyFill="1" applyBorder="1" applyAlignment="1">
      <alignment horizontal="center" vertical="top"/>
      <protection/>
    </xf>
    <xf numFmtId="0" fontId="16" fillId="34" borderId="18" xfId="91" applyFont="1" applyFill="1" applyBorder="1" applyAlignment="1">
      <alignment horizontal="center" vertical="top"/>
      <protection/>
    </xf>
    <xf numFmtId="0" fontId="16" fillId="34" borderId="17" xfId="91" applyFont="1" applyFill="1" applyBorder="1" applyAlignment="1">
      <alignment horizontal="center" vertical="top"/>
      <protection/>
    </xf>
    <xf numFmtId="0" fontId="16" fillId="34" borderId="22" xfId="91" applyFont="1" applyFill="1" applyBorder="1" applyAlignment="1">
      <alignment horizontal="center" vertical="top" wrapText="1"/>
      <protection/>
    </xf>
    <xf numFmtId="0" fontId="16" fillId="34" borderId="21" xfId="91" applyFont="1" applyFill="1" applyBorder="1" applyAlignment="1">
      <alignment horizontal="center" vertical="top" wrapText="1"/>
      <protection/>
    </xf>
    <xf numFmtId="0" fontId="16" fillId="34" borderId="26" xfId="91" applyFont="1" applyFill="1" applyBorder="1" applyAlignment="1">
      <alignment horizontal="center" vertical="top" wrapText="1"/>
      <protection/>
    </xf>
    <xf numFmtId="0" fontId="16" fillId="34" borderId="19" xfId="91" applyFont="1" applyFill="1" applyBorder="1" applyAlignment="1">
      <alignment horizontal="center" vertical="top" wrapText="1"/>
      <protection/>
    </xf>
    <xf numFmtId="0" fontId="16" fillId="34" borderId="12" xfId="91" applyFont="1" applyFill="1" applyBorder="1" applyAlignment="1">
      <alignment horizontal="center" vertical="top" wrapText="1"/>
      <protection/>
    </xf>
    <xf numFmtId="0" fontId="16" fillId="34" borderId="27" xfId="91" applyFont="1" applyFill="1" applyBorder="1" applyAlignment="1">
      <alignment horizontal="center" vertical="top" wrapText="1"/>
      <protection/>
    </xf>
    <xf numFmtId="0" fontId="16" fillId="34" borderId="15" xfId="91" applyFont="1" applyFill="1" applyBorder="1" applyAlignment="1">
      <alignment horizontal="center" vertical="top" wrapText="1"/>
      <protection/>
    </xf>
    <xf numFmtId="0" fontId="16" fillId="34" borderId="18" xfId="91" applyFont="1" applyFill="1" applyBorder="1" applyAlignment="1">
      <alignment horizontal="center" vertical="top" wrapText="1"/>
      <protection/>
    </xf>
    <xf numFmtId="0" fontId="16" fillId="34" borderId="17" xfId="91" applyFont="1" applyFill="1" applyBorder="1" applyAlignment="1">
      <alignment horizontal="center" vertical="top" wrapText="1"/>
      <protection/>
    </xf>
    <xf numFmtId="0" fontId="14" fillId="34" borderId="15" xfId="91" applyFont="1" applyFill="1" applyBorder="1" applyAlignment="1">
      <alignment horizontal="center" vertical="center"/>
      <protection/>
    </xf>
    <xf numFmtId="0" fontId="14" fillId="34" borderId="17" xfId="91" applyFont="1" applyFill="1" applyBorder="1" applyAlignment="1">
      <alignment horizontal="center" vertical="center"/>
      <protection/>
    </xf>
    <xf numFmtId="2" fontId="39" fillId="34" borderId="14" xfId="57" applyNumberFormat="1" applyFont="1" applyFill="1" applyBorder="1" applyAlignment="1">
      <alignment horizontal="center" vertical="center"/>
      <protection/>
    </xf>
    <xf numFmtId="2" fontId="39" fillId="34" borderId="16" xfId="57" applyNumberFormat="1" applyFont="1" applyFill="1" applyBorder="1" applyAlignment="1">
      <alignment horizontal="center" vertical="center"/>
      <protection/>
    </xf>
    <xf numFmtId="2" fontId="39" fillId="34" borderId="13" xfId="57" applyNumberFormat="1" applyFont="1" applyFill="1" applyBorder="1" applyAlignment="1">
      <alignment horizontal="center" vertical="center"/>
      <protection/>
    </xf>
    <xf numFmtId="168" fontId="40" fillId="34" borderId="14" xfId="57" applyNumberFormat="1" applyFont="1" applyFill="1" applyBorder="1" applyAlignment="1">
      <alignment horizontal="center" vertical="center"/>
      <protection/>
    </xf>
    <xf numFmtId="168" fontId="40" fillId="34" borderId="16" xfId="57" applyNumberFormat="1" applyFont="1" applyFill="1" applyBorder="1" applyAlignment="1">
      <alignment horizontal="center" vertical="center"/>
      <protection/>
    </xf>
    <xf numFmtId="168" fontId="40" fillId="34" borderId="13" xfId="57" applyNumberFormat="1" applyFont="1" applyFill="1" applyBorder="1" applyAlignment="1">
      <alignment horizontal="center" vertical="center"/>
      <protection/>
    </xf>
    <xf numFmtId="0" fontId="2" fillId="0" borderId="0" xfId="90" applyFont="1" applyAlignment="1">
      <alignment horizontal="center"/>
      <protection/>
    </xf>
    <xf numFmtId="0" fontId="2" fillId="0" borderId="0" xfId="90" applyFont="1" applyAlignment="1">
      <alignment horizontal="left"/>
      <protection/>
    </xf>
    <xf numFmtId="0" fontId="2" fillId="0" borderId="10" xfId="90" applyFont="1" applyBorder="1" applyAlignment="1">
      <alignment horizontal="center" vertical="center"/>
      <protection/>
    </xf>
    <xf numFmtId="168" fontId="39" fillId="34" borderId="14" xfId="57" applyNumberFormat="1" applyFont="1" applyFill="1" applyBorder="1" applyAlignment="1">
      <alignment horizontal="center" vertical="center"/>
      <protection/>
    </xf>
    <xf numFmtId="168" fontId="39" fillId="34" borderId="16" xfId="57" applyNumberFormat="1" applyFont="1" applyFill="1" applyBorder="1" applyAlignment="1">
      <alignment horizontal="center" vertical="center"/>
      <protection/>
    </xf>
    <xf numFmtId="168" fontId="39" fillId="34" borderId="13" xfId="57" applyNumberFormat="1" applyFont="1" applyFill="1" applyBorder="1" applyAlignment="1">
      <alignment horizontal="center" vertical="center"/>
      <protection/>
    </xf>
    <xf numFmtId="0" fontId="2" fillId="0" borderId="12" xfId="90" applyFont="1" applyBorder="1" applyAlignment="1">
      <alignment horizontal="left"/>
      <protection/>
    </xf>
    <xf numFmtId="0" fontId="16" fillId="0" borderId="12" xfId="90" applyFont="1" applyBorder="1" applyAlignment="1">
      <alignment horizontal="right"/>
      <protection/>
    </xf>
    <xf numFmtId="166" fontId="39" fillId="34" borderId="14" xfId="57" applyNumberFormat="1" applyFont="1" applyFill="1" applyBorder="1" applyAlignment="1">
      <alignment horizontal="center" vertical="center"/>
      <protection/>
    </xf>
    <xf numFmtId="166" fontId="39" fillId="34" borderId="16" xfId="57" applyNumberFormat="1" applyFont="1" applyFill="1" applyBorder="1" applyAlignment="1">
      <alignment horizontal="center" vertical="center"/>
      <protection/>
    </xf>
    <xf numFmtId="166" fontId="39" fillId="34" borderId="13" xfId="57" applyNumberFormat="1" applyFont="1" applyFill="1" applyBorder="1" applyAlignment="1">
      <alignment horizontal="center" vertical="center"/>
      <protection/>
    </xf>
    <xf numFmtId="0" fontId="169" fillId="0" borderId="15" xfId="96" applyFont="1" applyBorder="1" applyAlignment="1">
      <alignment horizontal="center" vertical="center"/>
      <protection/>
    </xf>
    <xf numFmtId="0" fontId="169" fillId="0" borderId="17" xfId="96" applyFont="1" applyBorder="1" applyAlignment="1">
      <alignment horizontal="center" vertical="center"/>
      <protection/>
    </xf>
    <xf numFmtId="0" fontId="168" fillId="0" borderId="0" xfId="96" applyFont="1" applyAlignment="1">
      <alignment horizontal="center" vertical="center"/>
      <protection/>
    </xf>
    <xf numFmtId="0" fontId="165" fillId="0" borderId="12" xfId="96" applyFont="1" applyBorder="1" applyAlignment="1">
      <alignment horizontal="right" vertical="center"/>
      <protection/>
    </xf>
    <xf numFmtId="0" fontId="165" fillId="0" borderId="15" xfId="96" applyFont="1" applyBorder="1" applyAlignment="1">
      <alignment horizontal="center" vertical="center"/>
      <protection/>
    </xf>
    <xf numFmtId="0" fontId="165" fillId="0" borderId="17" xfId="96" applyFont="1" applyBorder="1" applyAlignment="1">
      <alignment horizontal="center" vertical="center"/>
      <protection/>
    </xf>
    <xf numFmtId="0" fontId="179" fillId="0" borderId="14" xfId="96" applyFont="1" applyBorder="1" applyAlignment="1">
      <alignment horizontal="center" vertical="center"/>
      <protection/>
    </xf>
    <xf numFmtId="0" fontId="179" fillId="0" borderId="13" xfId="96" applyFont="1" applyBorder="1" applyAlignment="1">
      <alignment horizontal="center" vertical="center"/>
      <protection/>
    </xf>
    <xf numFmtId="0" fontId="179" fillId="0" borderId="16" xfId="96" applyFont="1" applyBorder="1" applyAlignment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3" xfId="61"/>
    <cellStyle name="Normal 2 2 3 2" xfId="62"/>
    <cellStyle name="Normal 2 2 4" xfId="63"/>
    <cellStyle name="Normal 2 2 4 2" xfId="64"/>
    <cellStyle name="Normal 2 2 5" xfId="65"/>
    <cellStyle name="Normal 2 2 5 2" xfId="66"/>
    <cellStyle name="Normal 2 2 6" xfId="67"/>
    <cellStyle name="Normal 2 3" xfId="68"/>
    <cellStyle name="Normal 2 3 2" xfId="69"/>
    <cellStyle name="Normal 2 3 2 2" xfId="70"/>
    <cellStyle name="Normal 2 3 2 2 2" xfId="71"/>
    <cellStyle name="Normal 2 3 2 2 2 2" xfId="72"/>
    <cellStyle name="Normal 2 3 2 2 3" xfId="73"/>
    <cellStyle name="Normal 2 3 2 3" xfId="74"/>
    <cellStyle name="Normal 2 3 3" xfId="75"/>
    <cellStyle name="Normal 2 4" xfId="76"/>
    <cellStyle name="Normal 2 5" xfId="77"/>
    <cellStyle name="Normal 2 5 2" xfId="78"/>
    <cellStyle name="Normal 2 5 2 2" xfId="79"/>
    <cellStyle name="Normal 2 5 3" xfId="80"/>
    <cellStyle name="Normal 2 6" xfId="81"/>
    <cellStyle name="Normal 2 6 2" xfId="82"/>
    <cellStyle name="Normal 2 7" xfId="83"/>
    <cellStyle name="Normal 2 7 2" xfId="84"/>
    <cellStyle name="Normal 2 8" xfId="85"/>
    <cellStyle name="Normal 2 8 2" xfId="86"/>
    <cellStyle name="Normal 2 9" xfId="87"/>
    <cellStyle name="Normal 2_Dist-wiseothersheetsconsolidation" xfId="88"/>
    <cellStyle name="Normal 2_pab-13.2014" xfId="89"/>
    <cellStyle name="Normal 3" xfId="90"/>
    <cellStyle name="Normal 3 2" xfId="91"/>
    <cellStyle name="Normal 3_Gasrequirementcost" xfId="92"/>
    <cellStyle name="Normal 4" xfId="93"/>
    <cellStyle name="Normal 5" xfId="94"/>
    <cellStyle name="Normal 5 2" xfId="95"/>
    <cellStyle name="Normal 6" xfId="96"/>
    <cellStyle name="Normal 6 2" xfId="97"/>
    <cellStyle name="Note" xfId="98"/>
    <cellStyle name="Output" xfId="99"/>
    <cellStyle name="Percent" xfId="100"/>
    <cellStyle name="Title" xfId="101"/>
    <cellStyle name="Total" xfId="102"/>
    <cellStyle name="Warning Tex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styles" Target="styles.xml" /><Relationship Id="rId73" Type="http://schemas.openxmlformats.org/officeDocument/2006/relationships/sharedStrings" Target="sharedStrings.xml" /><Relationship Id="rId7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2</xdr:row>
      <xdr:rowOff>38100</xdr:rowOff>
    </xdr:from>
    <xdr:ext cx="9267825" cy="4114800"/>
    <xdr:sp>
      <xdr:nvSpPr>
        <xdr:cNvPr id="1" name="Rectangle 1"/>
        <xdr:cNvSpPr>
          <a:spLocks/>
        </xdr:cNvSpPr>
      </xdr:nvSpPr>
      <xdr:spPr>
        <a:xfrm>
          <a:off x="95250" y="361950"/>
          <a:ext cx="9267825" cy="411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5400" b="0" i="0" u="none" baseline="0">
              <a:solidFill>
                <a:srgbClr val="0066CC"/>
              </a:solidFill>
            </a:rPr>
            <a:t>Annual Work Plan &amp; Budget 2019-20
</a:t>
          </a:r>
          <a:r>
            <a:rPr lang="en-US" cap="none" sz="5400" b="0" i="0" u="none" baseline="0">
              <a:solidFill>
                <a:srgbClr val="0066CC"/>
              </a:solidFill>
            </a:rPr>
            <a:t>
</a:t>
          </a:r>
          <a:r>
            <a:rPr lang="en-US" cap="none" sz="4400" b="0" i="0" u="none" baseline="0">
              <a:solidFill>
                <a:srgbClr val="0066CC"/>
              </a:solidFill>
            </a:rPr>
            <a:t>State:ANDHRA</a:t>
          </a:r>
          <a:r>
            <a:rPr lang="en-US" cap="none" sz="4400" b="0" i="0" u="none" baseline="0">
              <a:solidFill>
                <a:srgbClr val="0066CC"/>
              </a:solidFill>
            </a:rPr>
            <a:t> PRADESH
</a:t>
          </a:r>
          <a:r>
            <a:rPr lang="en-US" cap="none" sz="4400" b="0" i="0" u="none" baseline="0">
              <a:solidFill>
                <a:srgbClr val="0066CC"/>
              </a:solidFill>
            </a:rPr>
            <a:t>Date of Submission:06/05/2019</a:t>
          </a:r>
          <a:r>
            <a:rPr lang="en-US" cap="none" sz="4400" b="0" i="0" u="none" baseline="0">
              <a:solidFill>
                <a:srgbClr val="0066CC"/>
              </a:solidFill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57150</xdr:rowOff>
    </xdr:from>
    <xdr:ext cx="6572250" cy="2324100"/>
    <xdr:sp>
      <xdr:nvSpPr>
        <xdr:cNvPr id="1" name="Rectangle 1"/>
        <xdr:cNvSpPr>
          <a:spLocks/>
        </xdr:cNvSpPr>
      </xdr:nvSpPr>
      <xdr:spPr>
        <a:xfrm>
          <a:off x="0" y="219075"/>
          <a:ext cx="6572250" cy="2324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5400" b="0" i="0" u="none" baseline="0">
              <a:solidFill>
                <a:srgbClr val="000000"/>
              </a:solidFill>
            </a:rPr>
            <a:t>Performance during 
</a:t>
          </a:r>
          <a:r>
            <a:rPr lang="en-US" cap="none" sz="5400" b="0" i="0" u="none" baseline="0">
              <a:solidFill>
                <a:srgbClr val="000000"/>
              </a:solidFill>
            </a:rPr>
            <a:t>2018-19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mailto:dse.mdm@gmail.com" TargetMode="External" /><Relationship Id="rId2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FD9C6"/>
    <pageSetUpPr fitToPage="1"/>
  </sheetPr>
  <dimension ref="A1:A1"/>
  <sheetViews>
    <sheetView zoomScaleSheetLayoutView="90" zoomScalePageLayoutView="0" workbookViewId="0" topLeftCell="A16">
      <selection activeCell="J34" sqref="J34"/>
    </sheetView>
  </sheetViews>
  <sheetFormatPr defaultColWidth="9.140625" defaultRowHeight="12.75"/>
  <cols>
    <col min="15" max="15" width="12.421875" style="0" customWidth="1"/>
  </cols>
  <sheetData/>
  <sheetProtection/>
  <printOptions horizontalCentered="1" verticalCentered="1"/>
  <pageMargins left="0.708661417322835" right="0.708661417322835" top="0.236220472440945" bottom="0" header="0.31496062992126" footer="0.31496062992126"/>
  <pageSetup fitToHeight="1" fitToWidth="1" horizontalDpi="600" verticalDpi="600" orientation="landscape" paperSize="9" scale="9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FD9C6"/>
  </sheetPr>
  <dimension ref="A1:N27"/>
  <sheetViews>
    <sheetView view="pageBreakPreview" zoomScaleSheetLayoutView="100" zoomScalePageLayoutView="0" workbookViewId="0" topLeftCell="A16">
      <selection activeCell="N11" sqref="N11:N23"/>
    </sheetView>
  </sheetViews>
  <sheetFormatPr defaultColWidth="9.140625" defaultRowHeight="12.75"/>
  <cols>
    <col min="1" max="1" width="9.140625" style="181" customWidth="1"/>
    <col min="2" max="2" width="16.421875" style="181" customWidth="1"/>
    <col min="3" max="3" width="11.28125" style="181" customWidth="1"/>
    <col min="4" max="4" width="9.140625" style="181" customWidth="1"/>
    <col min="5" max="5" width="9.57421875" style="181" customWidth="1"/>
    <col min="6" max="6" width="9.8515625" style="181" customWidth="1"/>
    <col min="7" max="7" width="9.7109375" style="181" customWidth="1"/>
    <col min="8" max="8" width="10.57421875" style="181" customWidth="1"/>
    <col min="9" max="9" width="9.8515625" style="181" customWidth="1"/>
    <col min="10" max="10" width="9.140625" style="181" customWidth="1"/>
    <col min="11" max="11" width="11.8515625" style="181" customWidth="1"/>
    <col min="12" max="12" width="9.421875" style="181" customWidth="1"/>
    <col min="13" max="13" width="12.00390625" style="181" customWidth="1"/>
    <col min="14" max="14" width="14.140625" style="181" customWidth="1"/>
    <col min="15" max="16384" width="9.140625" style="181" customWidth="1"/>
  </cols>
  <sheetData>
    <row r="1" spans="4:13" ht="12.75" customHeight="1">
      <c r="D1" s="1347"/>
      <c r="E1" s="1347"/>
      <c r="F1" s="1347"/>
      <c r="G1" s="1347"/>
      <c r="H1" s="1347"/>
      <c r="I1" s="1347"/>
      <c r="J1" s="1347"/>
      <c r="M1" s="200" t="s">
        <v>228</v>
      </c>
    </row>
    <row r="2" spans="1:14" ht="15">
      <c r="A2" s="1359" t="s">
        <v>0</v>
      </c>
      <c r="B2" s="1359"/>
      <c r="C2" s="1359"/>
      <c r="D2" s="1359"/>
      <c r="E2" s="1359"/>
      <c r="F2" s="1359"/>
      <c r="G2" s="1359"/>
      <c r="H2" s="1359"/>
      <c r="I2" s="1359"/>
      <c r="J2" s="1359"/>
      <c r="K2" s="1359"/>
      <c r="L2" s="1359"/>
      <c r="M2" s="1359"/>
      <c r="N2" s="1359"/>
    </row>
    <row r="3" spans="1:14" ht="20.25">
      <c r="A3" s="1350" t="s">
        <v>655</v>
      </c>
      <c r="B3" s="1350"/>
      <c r="C3" s="1350"/>
      <c r="D3" s="1350"/>
      <c r="E3" s="1350"/>
      <c r="F3" s="1350"/>
      <c r="G3" s="1350"/>
      <c r="H3" s="1350"/>
      <c r="I3" s="1350"/>
      <c r="J3" s="1350"/>
      <c r="K3" s="1350"/>
      <c r="L3" s="1350"/>
      <c r="M3" s="1350"/>
      <c r="N3" s="1350"/>
    </row>
    <row r="4" ht="11.25" customHeight="1"/>
    <row r="5" spans="1:14" ht="15.75">
      <c r="A5" s="1360" t="s">
        <v>679</v>
      </c>
      <c r="B5" s="1360"/>
      <c r="C5" s="1360"/>
      <c r="D5" s="1360"/>
      <c r="E5" s="1360"/>
      <c r="F5" s="1360"/>
      <c r="G5" s="1360"/>
      <c r="H5" s="1360"/>
      <c r="I5" s="1360"/>
      <c r="J5" s="1360"/>
      <c r="K5" s="1360"/>
      <c r="L5" s="1360"/>
      <c r="M5" s="1360"/>
      <c r="N5" s="1360"/>
    </row>
    <row r="7" spans="1:14" ht="12.75">
      <c r="A7" s="1363" t="s">
        <v>721</v>
      </c>
      <c r="B7" s="1363"/>
      <c r="C7" s="1363"/>
      <c r="L7" s="1352" t="s">
        <v>759</v>
      </c>
      <c r="M7" s="1352"/>
      <c r="N7" s="1352"/>
    </row>
    <row r="8" spans="1:14" s="183" customFormat="1" ht="15.75" customHeight="1">
      <c r="A8" s="1361" t="s">
        <v>2</v>
      </c>
      <c r="B8" s="1361" t="s">
        <v>3</v>
      </c>
      <c r="C8" s="1353" t="s">
        <v>4</v>
      </c>
      <c r="D8" s="1353"/>
      <c r="E8" s="1353"/>
      <c r="F8" s="1367"/>
      <c r="G8" s="1367"/>
      <c r="H8" s="1353" t="s">
        <v>93</v>
      </c>
      <c r="I8" s="1353"/>
      <c r="J8" s="1353"/>
      <c r="K8" s="1353"/>
      <c r="L8" s="1353"/>
      <c r="M8" s="1361" t="s">
        <v>121</v>
      </c>
      <c r="N8" s="1346" t="s">
        <v>122</v>
      </c>
    </row>
    <row r="9" spans="1:14" s="183" customFormat="1" ht="38.25">
      <c r="A9" s="1362"/>
      <c r="B9" s="1362"/>
      <c r="C9" s="184" t="s">
        <v>5</v>
      </c>
      <c r="D9" s="184" t="s">
        <v>6</v>
      </c>
      <c r="E9" s="184" t="s">
        <v>326</v>
      </c>
      <c r="F9" s="184" t="s">
        <v>91</v>
      </c>
      <c r="G9" s="184" t="s">
        <v>108</v>
      </c>
      <c r="H9" s="184" t="s">
        <v>5</v>
      </c>
      <c r="I9" s="184" t="s">
        <v>6</v>
      </c>
      <c r="J9" s="184" t="s">
        <v>326</v>
      </c>
      <c r="K9" s="205" t="s">
        <v>91</v>
      </c>
      <c r="L9" s="205" t="s">
        <v>109</v>
      </c>
      <c r="M9" s="1362"/>
      <c r="N9" s="1346"/>
    </row>
    <row r="10" spans="1:14" s="186" customFormat="1" ht="12.75">
      <c r="A10" s="185">
        <v>1</v>
      </c>
      <c r="B10" s="185">
        <v>2</v>
      </c>
      <c r="C10" s="185">
        <v>3</v>
      </c>
      <c r="D10" s="185">
        <v>4</v>
      </c>
      <c r="E10" s="185">
        <v>5</v>
      </c>
      <c r="F10" s="185">
        <v>6</v>
      </c>
      <c r="G10" s="185">
        <v>7</v>
      </c>
      <c r="H10" s="185">
        <v>8</v>
      </c>
      <c r="I10" s="185">
        <v>9</v>
      </c>
      <c r="J10" s="185">
        <v>10</v>
      </c>
      <c r="K10" s="206">
        <v>11</v>
      </c>
      <c r="L10" s="207">
        <v>12</v>
      </c>
      <c r="M10" s="207">
        <v>13</v>
      </c>
      <c r="N10" s="206">
        <v>14</v>
      </c>
    </row>
    <row r="11" spans="1:14" s="192" customFormat="1" ht="24" customHeight="1">
      <c r="A11" s="187">
        <v>1</v>
      </c>
      <c r="B11" s="188" t="s">
        <v>743</v>
      </c>
      <c r="C11" s="189">
        <v>384</v>
      </c>
      <c r="D11" s="189">
        <v>1</v>
      </c>
      <c r="E11" s="189">
        <v>0</v>
      </c>
      <c r="F11" s="189">
        <v>0</v>
      </c>
      <c r="G11" s="190">
        <v>385</v>
      </c>
      <c r="H11" s="190">
        <v>384</v>
      </c>
      <c r="I11" s="190">
        <v>1</v>
      </c>
      <c r="J11" s="190">
        <v>0</v>
      </c>
      <c r="K11" s="190">
        <v>0</v>
      </c>
      <c r="L11" s="190">
        <v>385</v>
      </c>
      <c r="M11" s="190">
        <v>0</v>
      </c>
      <c r="N11" s="1364"/>
    </row>
    <row r="12" spans="1:14" s="192" customFormat="1" ht="24" customHeight="1">
      <c r="A12" s="187">
        <v>2</v>
      </c>
      <c r="B12" s="188" t="s">
        <v>744</v>
      </c>
      <c r="C12" s="189">
        <v>261</v>
      </c>
      <c r="D12" s="189">
        <v>11</v>
      </c>
      <c r="E12" s="189">
        <v>0</v>
      </c>
      <c r="F12" s="189">
        <v>0</v>
      </c>
      <c r="G12" s="190">
        <v>272</v>
      </c>
      <c r="H12" s="190">
        <v>261</v>
      </c>
      <c r="I12" s="190">
        <v>11</v>
      </c>
      <c r="J12" s="190">
        <v>0</v>
      </c>
      <c r="K12" s="190">
        <v>0</v>
      </c>
      <c r="L12" s="190">
        <v>272</v>
      </c>
      <c r="M12" s="190">
        <v>0</v>
      </c>
      <c r="N12" s="1365"/>
    </row>
    <row r="13" spans="1:14" s="192" customFormat="1" ht="24" customHeight="1">
      <c r="A13" s="187">
        <v>3</v>
      </c>
      <c r="B13" s="188" t="s">
        <v>745</v>
      </c>
      <c r="C13" s="189">
        <v>318</v>
      </c>
      <c r="D13" s="189">
        <v>24</v>
      </c>
      <c r="E13" s="189">
        <v>0</v>
      </c>
      <c r="F13" s="189">
        <v>0</v>
      </c>
      <c r="G13" s="190">
        <v>342</v>
      </c>
      <c r="H13" s="190">
        <v>318</v>
      </c>
      <c r="I13" s="190">
        <v>24</v>
      </c>
      <c r="J13" s="190">
        <v>0</v>
      </c>
      <c r="K13" s="190">
        <v>0</v>
      </c>
      <c r="L13" s="190">
        <v>342</v>
      </c>
      <c r="M13" s="190">
        <v>0</v>
      </c>
      <c r="N13" s="1365"/>
    </row>
    <row r="14" spans="1:14" s="192" customFormat="1" ht="24" customHeight="1">
      <c r="A14" s="187">
        <v>4</v>
      </c>
      <c r="B14" s="188" t="s">
        <v>746</v>
      </c>
      <c r="C14" s="189">
        <v>559</v>
      </c>
      <c r="D14" s="189">
        <v>39</v>
      </c>
      <c r="E14" s="189">
        <v>0</v>
      </c>
      <c r="F14" s="189">
        <v>0</v>
      </c>
      <c r="G14" s="190">
        <v>598</v>
      </c>
      <c r="H14" s="190">
        <v>559</v>
      </c>
      <c r="I14" s="190">
        <v>39</v>
      </c>
      <c r="J14" s="190">
        <v>0</v>
      </c>
      <c r="K14" s="190">
        <v>0</v>
      </c>
      <c r="L14" s="190">
        <v>598</v>
      </c>
      <c r="M14" s="190">
        <v>0</v>
      </c>
      <c r="N14" s="1365"/>
    </row>
    <row r="15" spans="1:14" s="192" customFormat="1" ht="24" customHeight="1">
      <c r="A15" s="187">
        <v>5</v>
      </c>
      <c r="B15" s="188" t="s">
        <v>747</v>
      </c>
      <c r="C15" s="189">
        <v>411</v>
      </c>
      <c r="D15" s="189">
        <v>37</v>
      </c>
      <c r="E15" s="189">
        <v>0</v>
      </c>
      <c r="F15" s="189">
        <v>0</v>
      </c>
      <c r="G15" s="190">
        <v>448</v>
      </c>
      <c r="H15" s="190">
        <v>411</v>
      </c>
      <c r="I15" s="190">
        <v>37</v>
      </c>
      <c r="J15" s="190">
        <v>0</v>
      </c>
      <c r="K15" s="190">
        <v>0</v>
      </c>
      <c r="L15" s="190">
        <v>448</v>
      </c>
      <c r="M15" s="190">
        <v>0</v>
      </c>
      <c r="N15" s="1365"/>
    </row>
    <row r="16" spans="1:14" s="192" customFormat="1" ht="24" customHeight="1">
      <c r="A16" s="187">
        <v>6</v>
      </c>
      <c r="B16" s="188" t="s">
        <v>748</v>
      </c>
      <c r="C16" s="189">
        <v>389</v>
      </c>
      <c r="D16" s="189">
        <v>53</v>
      </c>
      <c r="E16" s="189">
        <v>0</v>
      </c>
      <c r="F16" s="189"/>
      <c r="G16" s="190">
        <v>442</v>
      </c>
      <c r="H16" s="190">
        <v>389</v>
      </c>
      <c r="I16" s="190">
        <v>53</v>
      </c>
      <c r="J16" s="190">
        <v>0</v>
      </c>
      <c r="K16" s="190">
        <v>0</v>
      </c>
      <c r="L16" s="190">
        <v>442</v>
      </c>
      <c r="M16" s="190">
        <v>0</v>
      </c>
      <c r="N16" s="1365"/>
    </row>
    <row r="17" spans="1:14" s="192" customFormat="1" ht="24" customHeight="1">
      <c r="A17" s="187">
        <v>7</v>
      </c>
      <c r="B17" s="188" t="s">
        <v>749</v>
      </c>
      <c r="C17" s="189">
        <v>369</v>
      </c>
      <c r="D17" s="189">
        <v>91</v>
      </c>
      <c r="E17" s="189">
        <v>0</v>
      </c>
      <c r="F17" s="189">
        <v>0</v>
      </c>
      <c r="G17" s="190">
        <v>460</v>
      </c>
      <c r="H17" s="190">
        <v>369</v>
      </c>
      <c r="I17" s="190">
        <v>91</v>
      </c>
      <c r="J17" s="190">
        <v>0</v>
      </c>
      <c r="K17" s="190">
        <v>0</v>
      </c>
      <c r="L17" s="190">
        <v>460</v>
      </c>
      <c r="M17" s="190">
        <v>0</v>
      </c>
      <c r="N17" s="1365"/>
    </row>
    <row r="18" spans="1:14" s="177" customFormat="1" ht="24" customHeight="1">
      <c r="A18" s="173">
        <v>8</v>
      </c>
      <c r="B18" s="174" t="s">
        <v>750</v>
      </c>
      <c r="C18" s="189">
        <v>374</v>
      </c>
      <c r="D18" s="189">
        <v>56</v>
      </c>
      <c r="E18" s="189">
        <v>0</v>
      </c>
      <c r="F18" s="189">
        <v>0</v>
      </c>
      <c r="G18" s="190">
        <v>430</v>
      </c>
      <c r="H18" s="189">
        <v>374</v>
      </c>
      <c r="I18" s="189">
        <v>56</v>
      </c>
      <c r="J18" s="189">
        <v>0</v>
      </c>
      <c r="K18" s="189">
        <v>0</v>
      </c>
      <c r="L18" s="189">
        <v>430</v>
      </c>
      <c r="M18" s="190">
        <v>0</v>
      </c>
      <c r="N18" s="1365"/>
    </row>
    <row r="19" spans="1:14" s="192" customFormat="1" ht="24" customHeight="1">
      <c r="A19" s="187">
        <v>9</v>
      </c>
      <c r="B19" s="188" t="s">
        <v>751</v>
      </c>
      <c r="C19" s="190">
        <v>353</v>
      </c>
      <c r="D19" s="189">
        <v>16</v>
      </c>
      <c r="E19" s="189">
        <v>0</v>
      </c>
      <c r="F19" s="189">
        <v>0</v>
      </c>
      <c r="G19" s="190">
        <v>369</v>
      </c>
      <c r="H19" s="190">
        <v>353</v>
      </c>
      <c r="I19" s="190">
        <v>16</v>
      </c>
      <c r="J19" s="190">
        <v>0</v>
      </c>
      <c r="K19" s="190">
        <v>0</v>
      </c>
      <c r="L19" s="190">
        <v>369</v>
      </c>
      <c r="M19" s="190">
        <v>0</v>
      </c>
      <c r="N19" s="1365"/>
    </row>
    <row r="20" spans="1:14" s="192" customFormat="1" ht="24" customHeight="1">
      <c r="A20" s="187">
        <v>10</v>
      </c>
      <c r="B20" s="188" t="s">
        <v>752</v>
      </c>
      <c r="C20" s="203">
        <v>605</v>
      </c>
      <c r="D20" s="203">
        <v>23</v>
      </c>
      <c r="E20" s="203">
        <v>0</v>
      </c>
      <c r="F20" s="203">
        <v>0</v>
      </c>
      <c r="G20" s="190">
        <v>628</v>
      </c>
      <c r="H20" s="203">
        <v>605</v>
      </c>
      <c r="I20" s="203">
        <v>23</v>
      </c>
      <c r="J20" s="203">
        <v>0</v>
      </c>
      <c r="K20" s="203">
        <v>0</v>
      </c>
      <c r="L20" s="190">
        <v>628</v>
      </c>
      <c r="M20" s="190">
        <v>0</v>
      </c>
      <c r="N20" s="1365"/>
    </row>
    <row r="21" spans="1:14" s="192" customFormat="1" ht="24" customHeight="1">
      <c r="A21" s="187">
        <v>11</v>
      </c>
      <c r="B21" s="188" t="s">
        <v>753</v>
      </c>
      <c r="C21" s="189">
        <v>346</v>
      </c>
      <c r="D21" s="189">
        <v>35</v>
      </c>
      <c r="E21" s="189">
        <v>0</v>
      </c>
      <c r="F21" s="189">
        <v>0</v>
      </c>
      <c r="G21" s="190">
        <v>381</v>
      </c>
      <c r="H21" s="190">
        <v>346</v>
      </c>
      <c r="I21" s="190">
        <v>35</v>
      </c>
      <c r="J21" s="190">
        <v>0</v>
      </c>
      <c r="K21" s="190">
        <v>0</v>
      </c>
      <c r="L21" s="190">
        <v>381</v>
      </c>
      <c r="M21" s="190">
        <v>0</v>
      </c>
      <c r="N21" s="1365"/>
    </row>
    <row r="22" spans="1:14" s="192" customFormat="1" ht="24" customHeight="1">
      <c r="A22" s="187">
        <v>12</v>
      </c>
      <c r="B22" s="188" t="s">
        <v>754</v>
      </c>
      <c r="C22" s="189">
        <v>532</v>
      </c>
      <c r="D22" s="189">
        <v>12</v>
      </c>
      <c r="E22" s="189">
        <v>0</v>
      </c>
      <c r="F22" s="189">
        <v>0</v>
      </c>
      <c r="G22" s="190">
        <v>544</v>
      </c>
      <c r="H22" s="190">
        <v>532</v>
      </c>
      <c r="I22" s="190">
        <v>12</v>
      </c>
      <c r="J22" s="190">
        <v>0</v>
      </c>
      <c r="K22" s="190">
        <v>0</v>
      </c>
      <c r="L22" s="190">
        <v>544</v>
      </c>
      <c r="M22" s="190">
        <v>0</v>
      </c>
      <c r="N22" s="1365"/>
    </row>
    <row r="23" spans="1:14" s="192" customFormat="1" ht="24" customHeight="1">
      <c r="A23" s="187">
        <v>13</v>
      </c>
      <c r="B23" s="188" t="s">
        <v>755</v>
      </c>
      <c r="C23" s="189">
        <v>464</v>
      </c>
      <c r="D23" s="189">
        <v>42</v>
      </c>
      <c r="E23" s="189">
        <v>0</v>
      </c>
      <c r="F23" s="189">
        <v>0</v>
      </c>
      <c r="G23" s="190">
        <v>506</v>
      </c>
      <c r="H23" s="190">
        <v>464</v>
      </c>
      <c r="I23" s="190">
        <v>42</v>
      </c>
      <c r="J23" s="190">
        <v>0</v>
      </c>
      <c r="K23" s="190">
        <v>0</v>
      </c>
      <c r="L23" s="190">
        <v>506</v>
      </c>
      <c r="M23" s="190">
        <v>0</v>
      </c>
      <c r="N23" s="1366"/>
    </row>
    <row r="24" spans="1:14" s="196" customFormat="1" ht="24.75" customHeight="1">
      <c r="A24" s="1357" t="s">
        <v>756</v>
      </c>
      <c r="B24" s="1357"/>
      <c r="C24" s="195">
        <v>5365</v>
      </c>
      <c r="D24" s="195">
        <v>440</v>
      </c>
      <c r="E24" s="195">
        <v>0</v>
      </c>
      <c r="F24" s="195">
        <v>0</v>
      </c>
      <c r="G24" s="195">
        <v>5805</v>
      </c>
      <c r="H24" s="195">
        <v>5365</v>
      </c>
      <c r="I24" s="195">
        <v>440</v>
      </c>
      <c r="J24" s="195">
        <v>0</v>
      </c>
      <c r="K24" s="195">
        <v>0</v>
      </c>
      <c r="L24" s="195">
        <v>5805</v>
      </c>
      <c r="M24" s="195">
        <v>0</v>
      </c>
      <c r="N24" s="195"/>
    </row>
    <row r="25" spans="1:13" ht="12.75">
      <c r="A25" s="197"/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M25" s="198"/>
    </row>
    <row r="26" spans="1:13" ht="12.75">
      <c r="A26" s="197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</row>
    <row r="27" spans="1:14" s="14" customFormat="1" ht="63" customHeight="1">
      <c r="A27" s="1248" t="s">
        <v>9</v>
      </c>
      <c r="B27" s="1248"/>
      <c r="C27" s="1248"/>
      <c r="D27" s="1248"/>
      <c r="E27" s="115"/>
      <c r="I27" s="116"/>
      <c r="J27" s="116"/>
      <c r="K27" s="1248" t="s">
        <v>723</v>
      </c>
      <c r="L27" s="1248"/>
      <c r="M27" s="1248"/>
      <c r="N27" s="1248"/>
    </row>
  </sheetData>
  <sheetProtection/>
  <mergeCells count="16">
    <mergeCell ref="N11:N23"/>
    <mergeCell ref="A24:B24"/>
    <mergeCell ref="A27:D27"/>
    <mergeCell ref="K27:N27"/>
    <mergeCell ref="A8:A9"/>
    <mergeCell ref="B8:B9"/>
    <mergeCell ref="C8:G8"/>
    <mergeCell ref="H8:L8"/>
    <mergeCell ref="M8:M9"/>
    <mergeCell ref="N8:N9"/>
    <mergeCell ref="D1:J1"/>
    <mergeCell ref="A2:N2"/>
    <mergeCell ref="A3:N3"/>
    <mergeCell ref="A5:N5"/>
    <mergeCell ref="A7:C7"/>
    <mergeCell ref="L7:N7"/>
  </mergeCells>
  <printOptions horizontalCentered="1"/>
  <pageMargins left="0.7" right="0.2" top="0.25" bottom="0.25" header="0.2" footer="0.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FD9C6"/>
  </sheetPr>
  <dimension ref="A1:W31"/>
  <sheetViews>
    <sheetView view="pageBreakPreview" zoomScale="70" zoomScaleSheetLayoutView="70" zoomScalePageLayoutView="0" workbookViewId="0" topLeftCell="A6">
      <selection activeCell="V14" sqref="V14"/>
    </sheetView>
  </sheetViews>
  <sheetFormatPr defaultColWidth="9.140625" defaultRowHeight="12.75"/>
  <cols>
    <col min="1" max="1" width="7.140625" style="135" customWidth="1"/>
    <col min="2" max="2" width="17.421875" style="135" customWidth="1"/>
    <col min="3" max="3" width="10.28125" style="135" customWidth="1"/>
    <col min="4" max="4" width="8.140625" style="135" customWidth="1"/>
    <col min="5" max="6" width="9.140625" style="135" customWidth="1"/>
    <col min="7" max="7" width="10.140625" style="135" customWidth="1"/>
    <col min="8" max="8" width="11.00390625" style="208" customWidth="1"/>
    <col min="9" max="9" width="8.421875" style="135" customWidth="1"/>
    <col min="10" max="10" width="9.57421875" style="135" customWidth="1"/>
    <col min="11" max="12" width="10.7109375" style="135" customWidth="1"/>
    <col min="13" max="13" width="12.28125" style="135" customWidth="1"/>
    <col min="14" max="14" width="10.7109375" style="135" customWidth="1"/>
    <col min="15" max="15" width="9.8515625" style="135" customWidth="1"/>
    <col min="16" max="16" width="10.00390625" style="135" customWidth="1"/>
    <col min="17" max="17" width="12.00390625" style="135" customWidth="1"/>
    <col min="18" max="16384" width="9.140625" style="135" customWidth="1"/>
  </cols>
  <sheetData>
    <row r="1" spans="4:17" s="130" customFormat="1" ht="12.75" customHeight="1">
      <c r="D1" s="135"/>
      <c r="E1" s="135"/>
      <c r="F1" s="135"/>
      <c r="G1" s="135"/>
      <c r="H1" s="208"/>
      <c r="I1" s="135"/>
      <c r="J1" s="135"/>
      <c r="K1" s="135"/>
      <c r="L1" s="135"/>
      <c r="M1" s="135"/>
      <c r="N1" s="135"/>
      <c r="O1" s="1368" t="s">
        <v>52</v>
      </c>
      <c r="P1" s="1368"/>
      <c r="Q1" s="1368"/>
    </row>
    <row r="2" spans="1:16" s="130" customFormat="1" ht="15">
      <c r="A2" s="1371" t="s">
        <v>0</v>
      </c>
      <c r="B2" s="1371"/>
      <c r="C2" s="1371"/>
      <c r="D2" s="1371"/>
      <c r="E2" s="1371"/>
      <c r="F2" s="1371"/>
      <c r="G2" s="1371"/>
      <c r="H2" s="1371"/>
      <c r="I2" s="1371"/>
      <c r="J2" s="1371"/>
      <c r="K2" s="1371"/>
      <c r="L2" s="1371"/>
      <c r="M2" s="1371"/>
      <c r="N2" s="1371"/>
      <c r="O2" s="1371"/>
      <c r="P2" s="1371"/>
    </row>
    <row r="3" spans="1:16" s="130" customFormat="1" ht="20.25">
      <c r="A3" s="1370" t="s">
        <v>655</v>
      </c>
      <c r="B3" s="1370"/>
      <c r="C3" s="1370"/>
      <c r="D3" s="1370"/>
      <c r="E3" s="1370"/>
      <c r="F3" s="1370"/>
      <c r="G3" s="1370"/>
      <c r="H3" s="1370"/>
      <c r="I3" s="1370"/>
      <c r="J3" s="1370"/>
      <c r="K3" s="1370"/>
      <c r="L3" s="1370"/>
      <c r="M3" s="1370"/>
      <c r="N3" s="1370"/>
      <c r="O3" s="1370"/>
      <c r="P3" s="1370"/>
    </row>
    <row r="4" s="130" customFormat="1" ht="11.25" customHeight="1">
      <c r="H4" s="211"/>
    </row>
    <row r="5" spans="1:16" s="130" customFormat="1" ht="15.75">
      <c r="A5" s="1369" t="s">
        <v>664</v>
      </c>
      <c r="B5" s="1369"/>
      <c r="C5" s="1369"/>
      <c r="D5" s="1369"/>
      <c r="E5" s="1369"/>
      <c r="F5" s="1369"/>
      <c r="G5" s="1369"/>
      <c r="H5" s="1369"/>
      <c r="I5" s="1369"/>
      <c r="J5" s="1369"/>
      <c r="K5" s="1369"/>
      <c r="L5" s="1369"/>
      <c r="M5" s="135"/>
      <c r="N5" s="135"/>
      <c r="O5" s="135"/>
      <c r="P5" s="135"/>
    </row>
    <row r="7" spans="1:17" ht="17.25" customHeight="1">
      <c r="A7" s="1280" t="s">
        <v>757</v>
      </c>
      <c r="B7" s="1280"/>
      <c r="N7" s="1343" t="s">
        <v>759</v>
      </c>
      <c r="O7" s="1343"/>
      <c r="P7" s="1343"/>
      <c r="Q7" s="1343"/>
    </row>
    <row r="8" spans="1:17" s="212" customFormat="1" ht="24" customHeight="1">
      <c r="A8" s="1372" t="s">
        <v>2</v>
      </c>
      <c r="B8" s="1372" t="s">
        <v>3</v>
      </c>
      <c r="C8" s="1373" t="s">
        <v>665</v>
      </c>
      <c r="D8" s="1373"/>
      <c r="E8" s="1373"/>
      <c r="F8" s="1373"/>
      <c r="G8" s="1373"/>
      <c r="H8" s="1374" t="s">
        <v>585</v>
      </c>
      <c r="I8" s="1373"/>
      <c r="J8" s="1373"/>
      <c r="K8" s="1373"/>
      <c r="L8" s="1373"/>
      <c r="M8" s="1375" t="s">
        <v>101</v>
      </c>
      <c r="N8" s="1376"/>
      <c r="O8" s="1376"/>
      <c r="P8" s="1376"/>
      <c r="Q8" s="1377"/>
    </row>
    <row r="9" spans="1:17" s="215" customFormat="1" ht="60" customHeight="1">
      <c r="A9" s="1372"/>
      <c r="B9" s="1372"/>
      <c r="C9" s="213" t="s">
        <v>192</v>
      </c>
      <c r="D9" s="213" t="s">
        <v>193</v>
      </c>
      <c r="E9" s="213" t="s">
        <v>326</v>
      </c>
      <c r="F9" s="213" t="s">
        <v>198</v>
      </c>
      <c r="G9" s="213" t="s">
        <v>108</v>
      </c>
      <c r="H9" s="214" t="s">
        <v>192</v>
      </c>
      <c r="I9" s="213" t="s">
        <v>193</v>
      </c>
      <c r="J9" s="213" t="s">
        <v>326</v>
      </c>
      <c r="K9" s="213" t="s">
        <v>198</v>
      </c>
      <c r="L9" s="213" t="s">
        <v>329</v>
      </c>
      <c r="M9" s="213" t="s">
        <v>192</v>
      </c>
      <c r="N9" s="213" t="s">
        <v>193</v>
      </c>
      <c r="O9" s="213" t="s">
        <v>326</v>
      </c>
      <c r="P9" s="213" t="s">
        <v>198</v>
      </c>
      <c r="Q9" s="213" t="s">
        <v>110</v>
      </c>
    </row>
    <row r="10" spans="1:17" s="217" customFormat="1" ht="12.75">
      <c r="A10" s="216">
        <v>1</v>
      </c>
      <c r="B10" s="216">
        <v>2</v>
      </c>
      <c r="C10" s="216">
        <v>3</v>
      </c>
      <c r="D10" s="216">
        <v>4</v>
      </c>
      <c r="E10" s="216">
        <v>5</v>
      </c>
      <c r="F10" s="216">
        <v>6</v>
      </c>
      <c r="G10" s="216">
        <v>7</v>
      </c>
      <c r="H10" s="216">
        <v>8</v>
      </c>
      <c r="I10" s="216">
        <v>9</v>
      </c>
      <c r="J10" s="216">
        <v>10</v>
      </c>
      <c r="K10" s="216">
        <v>11</v>
      </c>
      <c r="L10" s="216">
        <v>12</v>
      </c>
      <c r="M10" s="216">
        <v>13</v>
      </c>
      <c r="N10" s="216">
        <v>14</v>
      </c>
      <c r="O10" s="216">
        <v>15</v>
      </c>
      <c r="P10" s="216">
        <v>16</v>
      </c>
      <c r="Q10" s="216">
        <v>17</v>
      </c>
    </row>
    <row r="11" spans="1:17" s="177" customFormat="1" ht="27" customHeight="1">
      <c r="A11" s="747">
        <v>1</v>
      </c>
      <c r="B11" s="174" t="s">
        <v>743</v>
      </c>
      <c r="C11" s="189">
        <v>104760</v>
      </c>
      <c r="D11" s="189">
        <v>811</v>
      </c>
      <c r="E11" s="189">
        <v>0</v>
      </c>
      <c r="F11" s="189">
        <v>0</v>
      </c>
      <c r="G11" s="189">
        <v>105571</v>
      </c>
      <c r="H11" s="189">
        <v>103406</v>
      </c>
      <c r="I11" s="189">
        <v>810</v>
      </c>
      <c r="J11" s="189">
        <v>0</v>
      </c>
      <c r="K11" s="189">
        <v>0</v>
      </c>
      <c r="L11" s="189">
        <v>104216</v>
      </c>
      <c r="M11" s="189">
        <v>22749320</v>
      </c>
      <c r="N11" s="189">
        <v>178200</v>
      </c>
      <c r="O11" s="189">
        <v>0</v>
      </c>
      <c r="P11" s="189">
        <v>0</v>
      </c>
      <c r="Q11" s="189">
        <v>22927520</v>
      </c>
    </row>
    <row r="12" spans="1:17" s="177" customFormat="1" ht="27" customHeight="1">
      <c r="A12" s="747">
        <v>2</v>
      </c>
      <c r="B12" s="174" t="s">
        <v>744</v>
      </c>
      <c r="C12" s="189">
        <v>82933</v>
      </c>
      <c r="D12" s="189">
        <v>3557</v>
      </c>
      <c r="E12" s="189">
        <v>0</v>
      </c>
      <c r="F12" s="189">
        <v>0</v>
      </c>
      <c r="G12" s="189">
        <v>86490</v>
      </c>
      <c r="H12" s="751">
        <v>72349</v>
      </c>
      <c r="I12" s="751">
        <v>3459</v>
      </c>
      <c r="J12" s="189">
        <v>0</v>
      </c>
      <c r="K12" s="189">
        <v>0</v>
      </c>
      <c r="L12" s="189">
        <v>75808</v>
      </c>
      <c r="M12" s="189">
        <v>15916780</v>
      </c>
      <c r="N12" s="189">
        <v>760980</v>
      </c>
      <c r="O12" s="189">
        <v>0</v>
      </c>
      <c r="P12" s="189">
        <v>0</v>
      </c>
      <c r="Q12" s="189">
        <v>16677760</v>
      </c>
    </row>
    <row r="13" spans="1:17" s="177" customFormat="1" ht="27" customHeight="1">
      <c r="A13" s="747">
        <v>3</v>
      </c>
      <c r="B13" s="174" t="s">
        <v>745</v>
      </c>
      <c r="C13" s="189">
        <v>125342</v>
      </c>
      <c r="D13" s="189">
        <v>7011</v>
      </c>
      <c r="E13" s="189">
        <v>0</v>
      </c>
      <c r="F13" s="751">
        <v>218</v>
      </c>
      <c r="G13" s="189">
        <v>132571</v>
      </c>
      <c r="H13" s="189">
        <v>104972</v>
      </c>
      <c r="I13" s="189">
        <v>5648</v>
      </c>
      <c r="J13" s="189">
        <v>0</v>
      </c>
      <c r="K13" s="189">
        <v>218</v>
      </c>
      <c r="L13" s="189">
        <v>110838</v>
      </c>
      <c r="M13" s="189">
        <v>23093840</v>
      </c>
      <c r="N13" s="189">
        <v>1242560</v>
      </c>
      <c r="O13" s="189">
        <v>0</v>
      </c>
      <c r="P13" s="189">
        <v>47960</v>
      </c>
      <c r="Q13" s="189">
        <v>24384360</v>
      </c>
    </row>
    <row r="14" spans="1:17" s="177" customFormat="1" ht="27" customHeight="1">
      <c r="A14" s="747">
        <v>4</v>
      </c>
      <c r="B14" s="174" t="s">
        <v>746</v>
      </c>
      <c r="C14" s="189">
        <v>164752</v>
      </c>
      <c r="D14" s="189">
        <v>5683</v>
      </c>
      <c r="E14" s="189">
        <v>0</v>
      </c>
      <c r="F14" s="189">
        <v>0</v>
      </c>
      <c r="G14" s="189">
        <v>170435</v>
      </c>
      <c r="H14" s="189">
        <v>136244</v>
      </c>
      <c r="I14" s="189">
        <v>5656</v>
      </c>
      <c r="J14" s="189">
        <v>0</v>
      </c>
      <c r="K14" s="189">
        <v>0</v>
      </c>
      <c r="L14" s="189">
        <v>141900</v>
      </c>
      <c r="M14" s="189">
        <v>29973680</v>
      </c>
      <c r="N14" s="189">
        <v>1244320</v>
      </c>
      <c r="O14" s="189">
        <v>0</v>
      </c>
      <c r="P14" s="189">
        <v>0</v>
      </c>
      <c r="Q14" s="189">
        <v>31218000</v>
      </c>
    </row>
    <row r="15" spans="1:17" s="177" customFormat="1" ht="27" customHeight="1">
      <c r="A15" s="747">
        <v>5</v>
      </c>
      <c r="B15" s="174" t="s">
        <v>747</v>
      </c>
      <c r="C15" s="189">
        <v>118747</v>
      </c>
      <c r="D15" s="189">
        <v>10284</v>
      </c>
      <c r="E15" s="189">
        <v>985</v>
      </c>
      <c r="F15" s="189">
        <v>0</v>
      </c>
      <c r="G15" s="189">
        <v>130016</v>
      </c>
      <c r="H15" s="189">
        <v>106085</v>
      </c>
      <c r="I15" s="189">
        <v>10080</v>
      </c>
      <c r="J15" s="189">
        <v>736</v>
      </c>
      <c r="K15" s="189">
        <v>0</v>
      </c>
      <c r="L15" s="189">
        <v>116901</v>
      </c>
      <c r="M15" s="189">
        <v>23338700</v>
      </c>
      <c r="N15" s="189">
        <v>2217600</v>
      </c>
      <c r="O15" s="189">
        <v>222272</v>
      </c>
      <c r="P15" s="189">
        <v>0</v>
      </c>
      <c r="Q15" s="189">
        <v>25778572</v>
      </c>
    </row>
    <row r="16" spans="1:17" s="177" customFormat="1" ht="27" customHeight="1">
      <c r="A16" s="747">
        <v>6</v>
      </c>
      <c r="B16" s="174" t="s">
        <v>748</v>
      </c>
      <c r="C16" s="189">
        <v>79672</v>
      </c>
      <c r="D16" s="189">
        <v>12845</v>
      </c>
      <c r="E16" s="189">
        <v>110</v>
      </c>
      <c r="F16" s="189">
        <v>45</v>
      </c>
      <c r="G16" s="189">
        <v>92672</v>
      </c>
      <c r="H16" s="189">
        <v>78110</v>
      </c>
      <c r="I16" s="189">
        <v>12601</v>
      </c>
      <c r="J16" s="189">
        <v>88</v>
      </c>
      <c r="K16" s="189">
        <v>42</v>
      </c>
      <c r="L16" s="189">
        <v>90841</v>
      </c>
      <c r="M16" s="189">
        <v>17184200</v>
      </c>
      <c r="N16" s="189">
        <v>2772220</v>
      </c>
      <c r="O16" s="189">
        <v>26576</v>
      </c>
      <c r="P16" s="189">
        <v>9240</v>
      </c>
      <c r="Q16" s="189">
        <v>19992236</v>
      </c>
    </row>
    <row r="17" spans="1:23" s="220" customFormat="1" ht="27" customHeight="1">
      <c r="A17" s="747">
        <v>7</v>
      </c>
      <c r="B17" s="174" t="s">
        <v>749</v>
      </c>
      <c r="C17" s="189">
        <v>141914</v>
      </c>
      <c r="D17" s="189">
        <v>15048</v>
      </c>
      <c r="E17" s="189">
        <v>2200</v>
      </c>
      <c r="F17" s="189">
        <v>1345</v>
      </c>
      <c r="G17" s="189">
        <v>160507</v>
      </c>
      <c r="H17" s="189">
        <v>138167</v>
      </c>
      <c r="I17" s="189">
        <v>14211</v>
      </c>
      <c r="J17" s="189">
        <v>2200</v>
      </c>
      <c r="K17" s="189">
        <v>676</v>
      </c>
      <c r="L17" s="189">
        <v>155254</v>
      </c>
      <c r="M17" s="189">
        <v>30396740</v>
      </c>
      <c r="N17" s="189">
        <v>3126420</v>
      </c>
      <c r="O17" s="189">
        <v>664400</v>
      </c>
      <c r="P17" s="189">
        <v>148720</v>
      </c>
      <c r="Q17" s="189">
        <v>34336280</v>
      </c>
      <c r="S17" s="177"/>
      <c r="T17" s="177"/>
      <c r="U17" s="177"/>
      <c r="V17" s="177"/>
      <c r="W17" s="177"/>
    </row>
    <row r="18" spans="1:17" s="177" customFormat="1" ht="27" customHeight="1">
      <c r="A18" s="756">
        <v>8</v>
      </c>
      <c r="B18" s="174" t="s">
        <v>750</v>
      </c>
      <c r="C18" s="189">
        <v>135096</v>
      </c>
      <c r="D18" s="189">
        <v>12853</v>
      </c>
      <c r="E18" s="189">
        <v>0</v>
      </c>
      <c r="F18" s="189">
        <v>0</v>
      </c>
      <c r="G18" s="189">
        <v>147949</v>
      </c>
      <c r="H18" s="770">
        <v>108787</v>
      </c>
      <c r="I18" s="770">
        <v>10355</v>
      </c>
      <c r="J18" s="770">
        <v>0</v>
      </c>
      <c r="K18" s="770">
        <v>0</v>
      </c>
      <c r="L18" s="189">
        <v>119142</v>
      </c>
      <c r="M18" s="189">
        <v>23933140</v>
      </c>
      <c r="N18" s="189">
        <v>2278100</v>
      </c>
      <c r="O18" s="189">
        <v>0</v>
      </c>
      <c r="P18" s="189">
        <v>0</v>
      </c>
      <c r="Q18" s="189">
        <v>26211240</v>
      </c>
    </row>
    <row r="19" spans="1:17" s="177" customFormat="1" ht="27" customHeight="1">
      <c r="A19" s="747">
        <v>9</v>
      </c>
      <c r="B19" s="174" t="s">
        <v>751</v>
      </c>
      <c r="C19" s="189">
        <v>95487</v>
      </c>
      <c r="D19" s="189">
        <v>4470</v>
      </c>
      <c r="E19" s="189">
        <v>593</v>
      </c>
      <c r="F19" s="189">
        <v>478</v>
      </c>
      <c r="G19" s="189">
        <v>101028</v>
      </c>
      <c r="H19" s="189">
        <v>90856</v>
      </c>
      <c r="I19" s="189">
        <v>3820</v>
      </c>
      <c r="J19" s="189">
        <v>422</v>
      </c>
      <c r="K19" s="189">
        <v>358</v>
      </c>
      <c r="L19" s="189">
        <v>95456</v>
      </c>
      <c r="M19" s="189">
        <v>19988320</v>
      </c>
      <c r="N19" s="189">
        <v>840400</v>
      </c>
      <c r="O19" s="189">
        <v>127444</v>
      </c>
      <c r="P19" s="189">
        <v>78760</v>
      </c>
      <c r="Q19" s="189">
        <v>21034924</v>
      </c>
    </row>
    <row r="20" spans="1:17" s="177" customFormat="1" ht="27" customHeight="1">
      <c r="A20" s="747">
        <v>10</v>
      </c>
      <c r="B20" s="174" t="s">
        <v>752</v>
      </c>
      <c r="C20" s="752">
        <v>151441</v>
      </c>
      <c r="D20" s="752">
        <v>2419</v>
      </c>
      <c r="E20" s="752">
        <v>0</v>
      </c>
      <c r="F20" s="752">
        <v>173</v>
      </c>
      <c r="G20" s="189">
        <v>154033</v>
      </c>
      <c r="H20" s="753">
        <v>132731</v>
      </c>
      <c r="I20" s="752">
        <v>1834</v>
      </c>
      <c r="J20" s="752">
        <v>0</v>
      </c>
      <c r="K20" s="752">
        <v>0</v>
      </c>
      <c r="L20" s="189">
        <v>134565</v>
      </c>
      <c r="M20" s="189">
        <v>29200820</v>
      </c>
      <c r="N20" s="189">
        <v>403480</v>
      </c>
      <c r="O20" s="189">
        <v>0</v>
      </c>
      <c r="P20" s="189">
        <v>0</v>
      </c>
      <c r="Q20" s="189">
        <v>29604300</v>
      </c>
    </row>
    <row r="21" spans="1:23" s="220" customFormat="1" ht="27" customHeight="1">
      <c r="A21" s="747">
        <v>11</v>
      </c>
      <c r="B21" s="174" t="s">
        <v>753</v>
      </c>
      <c r="C21" s="189">
        <v>108809</v>
      </c>
      <c r="D21" s="189">
        <v>5093</v>
      </c>
      <c r="E21" s="189">
        <v>0</v>
      </c>
      <c r="F21" s="189">
        <v>2036</v>
      </c>
      <c r="G21" s="189">
        <v>115938</v>
      </c>
      <c r="H21" s="189">
        <v>105646</v>
      </c>
      <c r="I21" s="189">
        <v>3818</v>
      </c>
      <c r="J21" s="189">
        <v>0</v>
      </c>
      <c r="K21" s="189">
        <v>1776</v>
      </c>
      <c r="L21" s="189">
        <v>111240</v>
      </c>
      <c r="M21" s="189">
        <v>23242120</v>
      </c>
      <c r="N21" s="189">
        <v>839960</v>
      </c>
      <c r="O21" s="189">
        <v>0</v>
      </c>
      <c r="P21" s="189">
        <v>390720</v>
      </c>
      <c r="Q21" s="189">
        <v>24472800</v>
      </c>
      <c r="S21" s="177"/>
      <c r="T21" s="177"/>
      <c r="U21" s="177"/>
      <c r="V21" s="177"/>
      <c r="W21" s="177"/>
    </row>
    <row r="22" spans="1:17" s="177" customFormat="1" ht="27" customHeight="1">
      <c r="A22" s="747">
        <v>12</v>
      </c>
      <c r="B22" s="174" t="s">
        <v>754</v>
      </c>
      <c r="C22" s="189">
        <v>157642</v>
      </c>
      <c r="D22" s="189">
        <v>1813</v>
      </c>
      <c r="E22" s="189">
        <v>0</v>
      </c>
      <c r="F22" s="189">
        <v>694</v>
      </c>
      <c r="G22" s="189">
        <v>160149</v>
      </c>
      <c r="H22" s="189">
        <v>118810</v>
      </c>
      <c r="I22" s="189">
        <v>1530</v>
      </c>
      <c r="J22" s="189">
        <v>0</v>
      </c>
      <c r="K22" s="189">
        <v>480</v>
      </c>
      <c r="L22" s="189">
        <v>120820</v>
      </c>
      <c r="M22" s="189">
        <v>26138200</v>
      </c>
      <c r="N22" s="189">
        <v>336600</v>
      </c>
      <c r="O22" s="189">
        <v>0</v>
      </c>
      <c r="P22" s="189">
        <v>105600</v>
      </c>
      <c r="Q22" s="189">
        <v>26580400</v>
      </c>
    </row>
    <row r="23" spans="1:17" s="177" customFormat="1" ht="27" customHeight="1">
      <c r="A23" s="747">
        <v>13</v>
      </c>
      <c r="B23" s="174" t="s">
        <v>755</v>
      </c>
      <c r="C23" s="189">
        <v>189438</v>
      </c>
      <c r="D23" s="189">
        <v>10142</v>
      </c>
      <c r="E23" s="189">
        <v>205</v>
      </c>
      <c r="F23" s="189">
        <v>3960</v>
      </c>
      <c r="G23" s="189">
        <v>203745</v>
      </c>
      <c r="H23" s="189">
        <v>155599</v>
      </c>
      <c r="I23" s="189">
        <v>8028</v>
      </c>
      <c r="J23" s="189">
        <v>120</v>
      </c>
      <c r="K23" s="189">
        <v>2856</v>
      </c>
      <c r="L23" s="189">
        <v>166603</v>
      </c>
      <c r="M23" s="189">
        <v>34231780</v>
      </c>
      <c r="N23" s="189">
        <v>1766160</v>
      </c>
      <c r="O23" s="189">
        <v>36240</v>
      </c>
      <c r="P23" s="189">
        <v>628320</v>
      </c>
      <c r="Q23" s="189">
        <v>36662500</v>
      </c>
    </row>
    <row r="24" spans="1:23" s="179" customFormat="1" ht="27" customHeight="1">
      <c r="A24" s="1378" t="s">
        <v>756</v>
      </c>
      <c r="B24" s="1378"/>
      <c r="C24" s="189">
        <v>1656033</v>
      </c>
      <c r="D24" s="189">
        <v>92029</v>
      </c>
      <c r="E24" s="189">
        <v>4093</v>
      </c>
      <c r="F24" s="189">
        <v>8949</v>
      </c>
      <c r="G24" s="189">
        <v>1761104</v>
      </c>
      <c r="H24" s="189">
        <v>1451762</v>
      </c>
      <c r="I24" s="189">
        <v>81850</v>
      </c>
      <c r="J24" s="189">
        <v>3566</v>
      </c>
      <c r="K24" s="189">
        <v>6406</v>
      </c>
      <c r="L24" s="189">
        <v>1543584</v>
      </c>
      <c r="M24" s="189">
        <v>319387640</v>
      </c>
      <c r="N24" s="189">
        <v>18007000</v>
      </c>
      <c r="O24" s="189">
        <v>1076932</v>
      </c>
      <c r="P24" s="189">
        <v>1409320</v>
      </c>
      <c r="Q24" s="189">
        <v>339880892</v>
      </c>
      <c r="S24" s="177"/>
      <c r="T24" s="177"/>
      <c r="U24" s="177"/>
      <c r="V24" s="177"/>
      <c r="W24" s="177"/>
    </row>
    <row r="25" spans="1:13" s="130" customFormat="1" ht="12.75">
      <c r="A25" s="221"/>
      <c r="B25" s="161"/>
      <c r="C25" s="161"/>
      <c r="D25" s="161"/>
      <c r="E25" s="161"/>
      <c r="F25" s="161"/>
      <c r="G25" s="161"/>
      <c r="H25" s="222"/>
      <c r="I25" s="161"/>
      <c r="J25" s="161"/>
      <c r="K25" s="161"/>
      <c r="L25" s="161"/>
      <c r="M25" s="161"/>
    </row>
    <row r="26" spans="1:13" s="130" customFormat="1" ht="12.75">
      <c r="A26" s="221"/>
      <c r="B26" s="161"/>
      <c r="C26" s="161"/>
      <c r="D26" s="161"/>
      <c r="E26" s="161"/>
      <c r="F26" s="161"/>
      <c r="G26" s="161"/>
      <c r="H26" s="222"/>
      <c r="I26" s="161"/>
      <c r="J26" s="161"/>
      <c r="K26" s="161"/>
      <c r="L26" s="161"/>
      <c r="M26" s="161"/>
    </row>
    <row r="27" spans="1:17" s="180" customFormat="1" ht="63" customHeight="1">
      <c r="A27" s="1281" t="s">
        <v>9</v>
      </c>
      <c r="B27" s="1281"/>
      <c r="C27" s="1281"/>
      <c r="D27" s="1281"/>
      <c r="E27" s="127"/>
      <c r="H27" s="223"/>
      <c r="I27" s="224"/>
      <c r="J27" s="224"/>
      <c r="L27" s="127"/>
      <c r="M27" s="1281" t="s">
        <v>723</v>
      </c>
      <c r="N27" s="1281"/>
      <c r="O27" s="1281"/>
      <c r="P27" s="1281"/>
      <c r="Q27" s="1281"/>
    </row>
    <row r="31" ht="12.75">
      <c r="G31" s="135">
        <f>G24-E24</f>
        <v>1757011</v>
      </c>
    </row>
  </sheetData>
  <sheetProtection/>
  <mergeCells count="14">
    <mergeCell ref="O1:Q1"/>
    <mergeCell ref="A5:L5"/>
    <mergeCell ref="A7:B7"/>
    <mergeCell ref="N7:Q7"/>
    <mergeCell ref="A27:D27"/>
    <mergeCell ref="M27:Q27"/>
    <mergeCell ref="A3:P3"/>
    <mergeCell ref="A2:P2"/>
    <mergeCell ref="A8:A9"/>
    <mergeCell ref="B8:B9"/>
    <mergeCell ref="C8:G8"/>
    <mergeCell ref="H8:L8"/>
    <mergeCell ref="M8:Q8"/>
    <mergeCell ref="A24:B24"/>
  </mergeCells>
  <printOptions horizontalCentered="1"/>
  <pageMargins left="0.71" right="0.2" top="0.25" bottom="0.25" header="0.2" footer="0.2"/>
  <pageSetup horizontalDpi="600" verticalDpi="600" orientation="landscape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FD9C6"/>
  </sheetPr>
  <dimension ref="A1:X27"/>
  <sheetViews>
    <sheetView view="pageBreakPreview" zoomScale="80" zoomScaleSheetLayoutView="80" zoomScalePageLayoutView="0" workbookViewId="0" topLeftCell="A6">
      <selection activeCell="V19" sqref="V19"/>
    </sheetView>
  </sheetViews>
  <sheetFormatPr defaultColWidth="9.140625" defaultRowHeight="12.75"/>
  <cols>
    <col min="1" max="1" width="6.7109375" style="135" customWidth="1"/>
    <col min="2" max="2" width="16.7109375" style="135" customWidth="1"/>
    <col min="3" max="3" width="9.57421875" style="135" customWidth="1"/>
    <col min="4" max="4" width="7.7109375" style="135" customWidth="1"/>
    <col min="5" max="6" width="9.140625" style="135" customWidth="1"/>
    <col min="7" max="7" width="10.8515625" style="135" customWidth="1"/>
    <col min="8" max="8" width="10.28125" style="208" customWidth="1"/>
    <col min="9" max="9" width="8.140625" style="135" customWidth="1"/>
    <col min="10" max="10" width="10.28125" style="135" customWidth="1"/>
    <col min="11" max="11" width="10.140625" style="135" customWidth="1"/>
    <col min="12" max="12" width="11.7109375" style="135" customWidth="1"/>
    <col min="13" max="13" width="10.57421875" style="135" customWidth="1"/>
    <col min="14" max="14" width="9.421875" style="135" customWidth="1"/>
    <col min="15" max="15" width="8.8515625" style="135" customWidth="1"/>
    <col min="16" max="16" width="9.140625" style="135" customWidth="1"/>
    <col min="17" max="17" width="11.00390625" style="135" customWidth="1"/>
    <col min="18" max="18" width="9.140625" style="135" hidden="1" customWidth="1"/>
    <col min="19" max="16384" width="9.140625" style="135" customWidth="1"/>
  </cols>
  <sheetData>
    <row r="1" spans="4:17" s="130" customFormat="1" ht="12.75" customHeight="1">
      <c r="D1" s="135"/>
      <c r="E1" s="135"/>
      <c r="F1" s="135"/>
      <c r="G1" s="135"/>
      <c r="H1" s="208"/>
      <c r="I1" s="135"/>
      <c r="J1" s="135"/>
      <c r="K1" s="135"/>
      <c r="L1" s="135"/>
      <c r="M1" s="135"/>
      <c r="N1" s="135"/>
      <c r="O1" s="1368" t="s">
        <v>53</v>
      </c>
      <c r="P1" s="1368"/>
      <c r="Q1" s="1368"/>
    </row>
    <row r="2" spans="1:16" s="130" customFormat="1" ht="15.75">
      <c r="A2" s="1278" t="s">
        <v>0</v>
      </c>
      <c r="B2" s="1278"/>
      <c r="C2" s="1278"/>
      <c r="D2" s="1278"/>
      <c r="E2" s="1278"/>
      <c r="F2" s="1278"/>
      <c r="G2" s="1278"/>
      <c r="H2" s="1278"/>
      <c r="I2" s="1278"/>
      <c r="J2" s="1278"/>
      <c r="K2" s="1278"/>
      <c r="L2" s="1278"/>
      <c r="M2" s="209"/>
      <c r="N2" s="209"/>
      <c r="O2" s="209"/>
      <c r="P2" s="209"/>
    </row>
    <row r="3" spans="1:16" s="130" customFormat="1" ht="20.25">
      <c r="A3" s="1370" t="s">
        <v>655</v>
      </c>
      <c r="B3" s="1370"/>
      <c r="C3" s="1370"/>
      <c r="D3" s="1370"/>
      <c r="E3" s="1370"/>
      <c r="F3" s="1370"/>
      <c r="G3" s="1370"/>
      <c r="H3" s="1370"/>
      <c r="I3" s="1370"/>
      <c r="J3" s="1370"/>
      <c r="K3" s="1370"/>
      <c r="L3" s="1370"/>
      <c r="M3" s="210"/>
      <c r="N3" s="210"/>
      <c r="O3" s="210"/>
      <c r="P3" s="210"/>
    </row>
    <row r="4" s="130" customFormat="1" ht="11.25" customHeight="1">
      <c r="H4" s="211"/>
    </row>
    <row r="5" spans="1:16" s="130" customFormat="1" ht="15.75">
      <c r="A5" s="1369" t="s">
        <v>760</v>
      </c>
      <c r="B5" s="1369"/>
      <c r="C5" s="1369"/>
      <c r="D5" s="1369"/>
      <c r="E5" s="1369"/>
      <c r="F5" s="1369"/>
      <c r="G5" s="1369"/>
      <c r="H5" s="1369"/>
      <c r="I5" s="1369"/>
      <c r="J5" s="1369"/>
      <c r="K5" s="1369"/>
      <c r="L5" s="1369"/>
      <c r="M5" s="135"/>
      <c r="N5" s="135"/>
      <c r="O5" s="135"/>
      <c r="P5" s="135"/>
    </row>
    <row r="7" spans="1:18" ht="12" customHeight="1">
      <c r="A7" s="1280" t="s">
        <v>721</v>
      </c>
      <c r="B7" s="1280"/>
      <c r="N7" s="1343" t="s">
        <v>759</v>
      </c>
      <c r="O7" s="1343"/>
      <c r="P7" s="1343"/>
      <c r="Q7" s="1343"/>
      <c r="R7" s="1343"/>
    </row>
    <row r="8" spans="1:17" s="215" customFormat="1" ht="29.25" customHeight="1">
      <c r="A8" s="1372" t="s">
        <v>2</v>
      </c>
      <c r="B8" s="1372" t="s">
        <v>3</v>
      </c>
      <c r="C8" s="1373" t="s">
        <v>665</v>
      </c>
      <c r="D8" s="1373"/>
      <c r="E8" s="1373"/>
      <c r="F8" s="1373"/>
      <c r="G8" s="1373"/>
      <c r="H8" s="1374" t="s">
        <v>585</v>
      </c>
      <c r="I8" s="1373"/>
      <c r="J8" s="1373"/>
      <c r="K8" s="1373"/>
      <c r="L8" s="1373"/>
      <c r="M8" s="1375" t="s">
        <v>101</v>
      </c>
      <c r="N8" s="1376"/>
      <c r="O8" s="1376"/>
      <c r="P8" s="1376"/>
      <c r="Q8" s="1377"/>
    </row>
    <row r="9" spans="1:18" s="215" customFormat="1" ht="66" customHeight="1">
      <c r="A9" s="1372"/>
      <c r="B9" s="1372"/>
      <c r="C9" s="213" t="s">
        <v>758</v>
      </c>
      <c r="D9" s="213" t="s">
        <v>193</v>
      </c>
      <c r="E9" s="213" t="s">
        <v>326</v>
      </c>
      <c r="F9" s="225" t="s">
        <v>198</v>
      </c>
      <c r="G9" s="225" t="s">
        <v>108</v>
      </c>
      <c r="H9" s="213" t="s">
        <v>192</v>
      </c>
      <c r="I9" s="213" t="s">
        <v>193</v>
      </c>
      <c r="J9" s="213" t="s">
        <v>326</v>
      </c>
      <c r="K9" s="213" t="s">
        <v>198</v>
      </c>
      <c r="L9" s="213" t="s">
        <v>109</v>
      </c>
      <c r="M9" s="213" t="s">
        <v>192</v>
      </c>
      <c r="N9" s="213" t="s">
        <v>193</v>
      </c>
      <c r="O9" s="213" t="s">
        <v>326</v>
      </c>
      <c r="P9" s="225" t="s">
        <v>198</v>
      </c>
      <c r="Q9" s="213" t="s">
        <v>110</v>
      </c>
      <c r="R9" s="226"/>
    </row>
    <row r="10" spans="1:17" s="137" customFormat="1" ht="12.75">
      <c r="A10" s="139">
        <v>1</v>
      </c>
      <c r="B10" s="139">
        <v>2</v>
      </c>
      <c r="C10" s="139">
        <v>3</v>
      </c>
      <c r="D10" s="139">
        <v>4</v>
      </c>
      <c r="E10" s="139">
        <v>5</v>
      </c>
      <c r="F10" s="227">
        <v>6</v>
      </c>
      <c r="G10" s="139">
        <v>7</v>
      </c>
      <c r="H10" s="139">
        <v>8</v>
      </c>
      <c r="I10" s="139">
        <v>9</v>
      </c>
      <c r="J10" s="139">
        <v>10</v>
      </c>
      <c r="K10" s="139">
        <v>11</v>
      </c>
      <c r="L10" s="139">
        <v>12</v>
      </c>
      <c r="M10" s="139">
        <v>13</v>
      </c>
      <c r="N10" s="154">
        <v>14</v>
      </c>
      <c r="O10" s="131">
        <v>15</v>
      </c>
      <c r="P10" s="139">
        <v>16</v>
      </c>
      <c r="Q10" s="139">
        <v>17</v>
      </c>
    </row>
    <row r="11" spans="1:24" s="177" customFormat="1" ht="27" customHeight="1">
      <c r="A11" s="173">
        <v>1</v>
      </c>
      <c r="B11" s="174" t="s">
        <v>743</v>
      </c>
      <c r="C11" s="219">
        <v>67402</v>
      </c>
      <c r="D11" s="219">
        <v>162</v>
      </c>
      <c r="E11" s="219">
        <v>0</v>
      </c>
      <c r="F11" s="219">
        <v>0</v>
      </c>
      <c r="G11" s="218">
        <v>67564</v>
      </c>
      <c r="H11" s="219">
        <v>56909</v>
      </c>
      <c r="I11" s="219">
        <v>162</v>
      </c>
      <c r="J11" s="219">
        <v>0</v>
      </c>
      <c r="K11" s="219">
        <v>0</v>
      </c>
      <c r="L11" s="219">
        <v>57071</v>
      </c>
      <c r="M11" s="218">
        <v>12519980</v>
      </c>
      <c r="N11" s="218">
        <v>35640</v>
      </c>
      <c r="O11" s="218">
        <v>0</v>
      </c>
      <c r="P11" s="218">
        <v>0</v>
      </c>
      <c r="Q11" s="218">
        <v>12555620</v>
      </c>
      <c r="T11" s="1134"/>
      <c r="U11" s="1134"/>
      <c r="V11" s="1134"/>
      <c r="W11" s="1134"/>
      <c r="X11" s="1134"/>
    </row>
    <row r="12" spans="1:24" s="177" customFormat="1" ht="27" customHeight="1">
      <c r="A12" s="173">
        <v>2</v>
      </c>
      <c r="B12" s="174" t="s">
        <v>744</v>
      </c>
      <c r="C12" s="219">
        <v>58028</v>
      </c>
      <c r="D12" s="219">
        <v>1872</v>
      </c>
      <c r="E12" s="219">
        <v>0</v>
      </c>
      <c r="F12" s="219">
        <v>0</v>
      </c>
      <c r="G12" s="218">
        <v>59900</v>
      </c>
      <c r="H12" s="219">
        <v>40972</v>
      </c>
      <c r="I12" s="219">
        <v>1836</v>
      </c>
      <c r="J12" s="219">
        <v>0</v>
      </c>
      <c r="K12" s="219">
        <v>0</v>
      </c>
      <c r="L12" s="219">
        <v>42808</v>
      </c>
      <c r="M12" s="218">
        <v>9013840</v>
      </c>
      <c r="N12" s="218">
        <v>403920</v>
      </c>
      <c r="O12" s="218">
        <v>0</v>
      </c>
      <c r="P12" s="218">
        <v>0</v>
      </c>
      <c r="Q12" s="218">
        <v>9417760</v>
      </c>
      <c r="T12" s="1134"/>
      <c r="U12" s="1134"/>
      <c r="V12" s="1134"/>
      <c r="W12" s="1134"/>
      <c r="X12" s="1134"/>
    </row>
    <row r="13" spans="1:24" s="177" customFormat="1" ht="27" customHeight="1">
      <c r="A13" s="173">
        <v>3</v>
      </c>
      <c r="B13" s="174" t="s">
        <v>745</v>
      </c>
      <c r="C13" s="219">
        <v>70947</v>
      </c>
      <c r="D13" s="219">
        <v>5840</v>
      </c>
      <c r="E13" s="219">
        <v>0</v>
      </c>
      <c r="F13" s="219">
        <v>184</v>
      </c>
      <c r="G13" s="218">
        <v>76971</v>
      </c>
      <c r="H13" s="219">
        <v>47807</v>
      </c>
      <c r="I13" s="219">
        <v>4963</v>
      </c>
      <c r="J13" s="219">
        <v>0</v>
      </c>
      <c r="K13" s="219">
        <v>78</v>
      </c>
      <c r="L13" s="219">
        <v>52848</v>
      </c>
      <c r="M13" s="218">
        <v>10517540</v>
      </c>
      <c r="N13" s="218">
        <v>1091860</v>
      </c>
      <c r="O13" s="218">
        <v>0</v>
      </c>
      <c r="P13" s="218">
        <v>17160</v>
      </c>
      <c r="Q13" s="218">
        <v>11626560</v>
      </c>
      <c r="T13" s="1134"/>
      <c r="U13" s="1134"/>
      <c r="V13" s="1134"/>
      <c r="W13" s="1134"/>
      <c r="X13" s="1134"/>
    </row>
    <row r="14" spans="1:24" s="177" customFormat="1" ht="27" customHeight="1">
      <c r="A14" s="173">
        <v>4</v>
      </c>
      <c r="B14" s="174" t="s">
        <v>746</v>
      </c>
      <c r="C14" s="219">
        <v>195899</v>
      </c>
      <c r="D14" s="219">
        <v>13730</v>
      </c>
      <c r="E14" s="219">
        <v>0</v>
      </c>
      <c r="F14" s="219">
        <v>0</v>
      </c>
      <c r="G14" s="218">
        <v>209629</v>
      </c>
      <c r="H14" s="219">
        <v>104613</v>
      </c>
      <c r="I14" s="219">
        <v>13001</v>
      </c>
      <c r="J14" s="219">
        <v>0</v>
      </c>
      <c r="K14" s="219">
        <v>0</v>
      </c>
      <c r="L14" s="219">
        <v>117614</v>
      </c>
      <c r="M14" s="218">
        <v>23014860</v>
      </c>
      <c r="N14" s="218">
        <v>2860220</v>
      </c>
      <c r="O14" s="218">
        <v>0</v>
      </c>
      <c r="P14" s="218">
        <v>0</v>
      </c>
      <c r="Q14" s="218">
        <v>25875080</v>
      </c>
      <c r="T14" s="1134"/>
      <c r="U14" s="1134"/>
      <c r="V14" s="1134"/>
      <c r="W14" s="1134"/>
      <c r="X14" s="1134"/>
    </row>
    <row r="15" spans="1:24" s="177" customFormat="1" ht="27" customHeight="1">
      <c r="A15" s="173">
        <v>5</v>
      </c>
      <c r="B15" s="174" t="s">
        <v>747</v>
      </c>
      <c r="C15" s="219">
        <v>87925</v>
      </c>
      <c r="D15" s="219">
        <v>5313</v>
      </c>
      <c r="E15" s="219">
        <v>0</v>
      </c>
      <c r="F15" s="219">
        <v>0</v>
      </c>
      <c r="G15" s="218">
        <v>93238</v>
      </c>
      <c r="H15" s="219">
        <v>66936</v>
      </c>
      <c r="I15" s="219">
        <v>3623</v>
      </c>
      <c r="J15" s="219">
        <v>0</v>
      </c>
      <c r="K15" s="219">
        <v>0</v>
      </c>
      <c r="L15" s="219">
        <v>70559</v>
      </c>
      <c r="M15" s="218">
        <v>14725920</v>
      </c>
      <c r="N15" s="218">
        <v>797060</v>
      </c>
      <c r="O15" s="218">
        <v>0</v>
      </c>
      <c r="P15" s="218">
        <v>0</v>
      </c>
      <c r="Q15" s="218">
        <v>15522980</v>
      </c>
      <c r="T15" s="1134"/>
      <c r="U15" s="1134"/>
      <c r="V15" s="1134"/>
      <c r="W15" s="1134"/>
      <c r="X15" s="1134"/>
    </row>
    <row r="16" spans="1:24" s="177" customFormat="1" ht="27" customHeight="1">
      <c r="A16" s="173">
        <v>6</v>
      </c>
      <c r="B16" s="174" t="s">
        <v>748</v>
      </c>
      <c r="C16" s="219">
        <v>76483</v>
      </c>
      <c r="D16" s="219">
        <v>12427</v>
      </c>
      <c r="E16" s="219">
        <v>0</v>
      </c>
      <c r="F16" s="219">
        <v>99</v>
      </c>
      <c r="G16" s="218">
        <v>89009</v>
      </c>
      <c r="H16" s="219">
        <v>74984</v>
      </c>
      <c r="I16" s="219">
        <v>12184</v>
      </c>
      <c r="J16" s="219">
        <v>0</v>
      </c>
      <c r="K16" s="219">
        <v>67</v>
      </c>
      <c r="L16" s="219">
        <v>87235</v>
      </c>
      <c r="M16" s="218">
        <v>16496480</v>
      </c>
      <c r="N16" s="218">
        <v>2680480</v>
      </c>
      <c r="O16" s="218">
        <v>0</v>
      </c>
      <c r="P16" s="218">
        <v>14740</v>
      </c>
      <c r="Q16" s="218">
        <v>19191700</v>
      </c>
      <c r="T16" s="1134"/>
      <c r="U16" s="1134"/>
      <c r="V16" s="1134"/>
      <c r="W16" s="1134"/>
      <c r="X16" s="1134"/>
    </row>
    <row r="17" spans="1:24" s="177" customFormat="1" ht="27" customHeight="1">
      <c r="A17" s="173">
        <v>7</v>
      </c>
      <c r="B17" s="174" t="s">
        <v>749</v>
      </c>
      <c r="C17" s="219">
        <v>87579</v>
      </c>
      <c r="D17" s="219">
        <v>12316</v>
      </c>
      <c r="E17" s="219">
        <v>0</v>
      </c>
      <c r="F17" s="219">
        <v>146</v>
      </c>
      <c r="G17" s="218">
        <v>100041</v>
      </c>
      <c r="H17" s="219">
        <v>81354</v>
      </c>
      <c r="I17" s="219">
        <v>10522</v>
      </c>
      <c r="J17" s="219">
        <v>0</v>
      </c>
      <c r="K17" s="219">
        <v>146</v>
      </c>
      <c r="L17" s="219">
        <v>92022</v>
      </c>
      <c r="M17" s="218">
        <v>17897880</v>
      </c>
      <c r="N17" s="218">
        <v>2314840</v>
      </c>
      <c r="O17" s="218">
        <v>0</v>
      </c>
      <c r="P17" s="218">
        <v>32120</v>
      </c>
      <c r="Q17" s="218">
        <v>20244840</v>
      </c>
      <c r="T17" s="1134"/>
      <c r="U17" s="1134"/>
      <c r="V17" s="1134"/>
      <c r="W17" s="1134"/>
      <c r="X17" s="1134"/>
    </row>
    <row r="18" spans="1:24" s="177" customFormat="1" ht="27" customHeight="1">
      <c r="A18" s="173">
        <v>8</v>
      </c>
      <c r="B18" s="174" t="s">
        <v>750</v>
      </c>
      <c r="C18" s="219">
        <v>73620</v>
      </c>
      <c r="D18" s="219">
        <v>6418</v>
      </c>
      <c r="E18" s="219">
        <v>0</v>
      </c>
      <c r="F18" s="219">
        <v>238</v>
      </c>
      <c r="G18" s="218">
        <v>80276</v>
      </c>
      <c r="H18" s="219">
        <v>47869</v>
      </c>
      <c r="I18" s="219">
        <v>3521</v>
      </c>
      <c r="J18" s="219">
        <v>0</v>
      </c>
      <c r="K18" s="219">
        <v>238</v>
      </c>
      <c r="L18" s="219">
        <v>51628</v>
      </c>
      <c r="M18" s="218">
        <v>10531180</v>
      </c>
      <c r="N18" s="218">
        <v>774620</v>
      </c>
      <c r="O18" s="218">
        <v>0</v>
      </c>
      <c r="P18" s="218">
        <v>52360</v>
      </c>
      <c r="Q18" s="218">
        <v>11358160</v>
      </c>
      <c r="T18" s="1134"/>
      <c r="U18" s="1134"/>
      <c r="V18" s="1134"/>
      <c r="W18" s="1134"/>
      <c r="X18" s="1134"/>
    </row>
    <row r="19" spans="1:24" s="177" customFormat="1" ht="27" customHeight="1">
      <c r="A19" s="173">
        <v>9</v>
      </c>
      <c r="B19" s="174" t="s">
        <v>751</v>
      </c>
      <c r="C19" s="219">
        <v>49447</v>
      </c>
      <c r="D19" s="219">
        <v>2100</v>
      </c>
      <c r="E19" s="219">
        <v>0</v>
      </c>
      <c r="F19" s="219">
        <v>134</v>
      </c>
      <c r="G19" s="218">
        <v>51681</v>
      </c>
      <c r="H19" s="219">
        <v>46580</v>
      </c>
      <c r="I19" s="219">
        <v>2034</v>
      </c>
      <c r="J19" s="219">
        <v>0</v>
      </c>
      <c r="K19" s="219">
        <v>109</v>
      </c>
      <c r="L19" s="219">
        <v>48723</v>
      </c>
      <c r="M19" s="218">
        <v>10247600</v>
      </c>
      <c r="N19" s="218">
        <v>447480</v>
      </c>
      <c r="O19" s="218">
        <v>0</v>
      </c>
      <c r="P19" s="218">
        <v>23980</v>
      </c>
      <c r="Q19" s="218">
        <v>10719060</v>
      </c>
      <c r="T19" s="1134"/>
      <c r="U19" s="1134"/>
      <c r="V19" s="1134"/>
      <c r="W19" s="1134"/>
      <c r="X19" s="1134"/>
    </row>
    <row r="20" spans="1:24" s="177" customFormat="1" ht="27" customHeight="1">
      <c r="A20" s="173">
        <v>10</v>
      </c>
      <c r="B20" s="174" t="s">
        <v>752</v>
      </c>
      <c r="C20" s="219">
        <v>96097</v>
      </c>
      <c r="D20" s="228">
        <v>2967</v>
      </c>
      <c r="E20" s="219">
        <v>0</v>
      </c>
      <c r="F20" s="229">
        <v>154</v>
      </c>
      <c r="G20" s="218">
        <v>99218</v>
      </c>
      <c r="H20" s="228">
        <v>74054</v>
      </c>
      <c r="I20" s="228">
        <v>2015</v>
      </c>
      <c r="J20" s="228">
        <v>0</v>
      </c>
      <c r="K20" s="228">
        <v>154</v>
      </c>
      <c r="L20" s="219">
        <v>76223</v>
      </c>
      <c r="M20" s="218">
        <v>16291880</v>
      </c>
      <c r="N20" s="218">
        <v>443300</v>
      </c>
      <c r="O20" s="218">
        <v>0</v>
      </c>
      <c r="P20" s="218">
        <v>33880</v>
      </c>
      <c r="Q20" s="218">
        <v>16769060</v>
      </c>
      <c r="T20" s="1134"/>
      <c r="U20" s="1134"/>
      <c r="V20" s="1134"/>
      <c r="W20" s="1134"/>
      <c r="X20" s="1134"/>
    </row>
    <row r="21" spans="1:24" s="177" customFormat="1" ht="27" customHeight="1">
      <c r="A21" s="173">
        <v>11</v>
      </c>
      <c r="B21" s="174" t="s">
        <v>753</v>
      </c>
      <c r="C21" s="219">
        <v>92557</v>
      </c>
      <c r="D21" s="219">
        <v>7856</v>
      </c>
      <c r="E21" s="219">
        <v>0</v>
      </c>
      <c r="F21" s="219">
        <v>432</v>
      </c>
      <c r="G21" s="218">
        <v>100845</v>
      </c>
      <c r="H21" s="219">
        <v>55362</v>
      </c>
      <c r="I21" s="219">
        <v>4874</v>
      </c>
      <c r="J21" s="219">
        <v>0</v>
      </c>
      <c r="K21" s="219">
        <v>308</v>
      </c>
      <c r="L21" s="219">
        <v>60544</v>
      </c>
      <c r="M21" s="218">
        <v>12179640</v>
      </c>
      <c r="N21" s="218">
        <v>1072280</v>
      </c>
      <c r="O21" s="218">
        <v>0</v>
      </c>
      <c r="P21" s="218">
        <v>67760</v>
      </c>
      <c r="Q21" s="218">
        <v>13319680</v>
      </c>
      <c r="T21" s="1134"/>
      <c r="U21" s="1134"/>
      <c r="V21" s="1134"/>
      <c r="W21" s="1134"/>
      <c r="X21" s="1134"/>
    </row>
    <row r="22" spans="1:24" s="177" customFormat="1" ht="27" customHeight="1">
      <c r="A22" s="173">
        <v>12</v>
      </c>
      <c r="B22" s="174" t="s">
        <v>754</v>
      </c>
      <c r="C22" s="219">
        <v>98615</v>
      </c>
      <c r="D22" s="219">
        <v>1572</v>
      </c>
      <c r="E22" s="219">
        <v>0</v>
      </c>
      <c r="F22" s="219">
        <v>89</v>
      </c>
      <c r="G22" s="218">
        <v>100276</v>
      </c>
      <c r="H22" s="219">
        <v>76848</v>
      </c>
      <c r="I22" s="219">
        <v>1277</v>
      </c>
      <c r="J22" s="219">
        <v>0</v>
      </c>
      <c r="K22" s="219">
        <v>74</v>
      </c>
      <c r="L22" s="219">
        <v>78199</v>
      </c>
      <c r="M22" s="218">
        <v>16906560</v>
      </c>
      <c r="N22" s="218">
        <v>280940</v>
      </c>
      <c r="O22" s="218">
        <v>0</v>
      </c>
      <c r="P22" s="218">
        <v>16280</v>
      </c>
      <c r="Q22" s="218">
        <v>17203780</v>
      </c>
      <c r="T22" s="1134"/>
      <c r="U22" s="1134"/>
      <c r="V22" s="1134"/>
      <c r="W22" s="1134"/>
      <c r="X22" s="1134"/>
    </row>
    <row r="23" spans="1:24" s="177" customFormat="1" ht="27" customHeight="1">
      <c r="A23" s="173">
        <v>13</v>
      </c>
      <c r="B23" s="174" t="s">
        <v>755</v>
      </c>
      <c r="C23" s="219">
        <v>108136</v>
      </c>
      <c r="D23" s="219">
        <v>5766</v>
      </c>
      <c r="E23" s="219">
        <v>0</v>
      </c>
      <c r="F23" s="219">
        <v>0</v>
      </c>
      <c r="G23" s="218">
        <v>113902</v>
      </c>
      <c r="H23" s="219">
        <v>82396</v>
      </c>
      <c r="I23" s="219">
        <v>5766</v>
      </c>
      <c r="J23" s="219">
        <v>0</v>
      </c>
      <c r="K23" s="219">
        <v>0</v>
      </c>
      <c r="L23" s="219">
        <v>88162</v>
      </c>
      <c r="M23" s="218">
        <v>18127120</v>
      </c>
      <c r="N23" s="218">
        <v>1268520</v>
      </c>
      <c r="O23" s="218">
        <v>0</v>
      </c>
      <c r="P23" s="218">
        <v>0</v>
      </c>
      <c r="Q23" s="218">
        <v>19395640</v>
      </c>
      <c r="T23" s="1134"/>
      <c r="U23" s="1134"/>
      <c r="V23" s="1134"/>
      <c r="W23" s="1134"/>
      <c r="X23" s="1134"/>
    </row>
    <row r="24" spans="1:24" s="179" customFormat="1" ht="27" customHeight="1">
      <c r="A24" s="1379" t="s">
        <v>756</v>
      </c>
      <c r="B24" s="1379"/>
      <c r="C24" s="230">
        <v>1162735</v>
      </c>
      <c r="D24" s="230">
        <v>78339</v>
      </c>
      <c r="E24" s="230">
        <v>0</v>
      </c>
      <c r="F24" s="230">
        <v>1476</v>
      </c>
      <c r="G24" s="218">
        <v>1242550</v>
      </c>
      <c r="H24" s="230">
        <v>856684</v>
      </c>
      <c r="I24" s="230">
        <v>65778</v>
      </c>
      <c r="J24" s="230">
        <v>0</v>
      </c>
      <c r="K24" s="230">
        <v>1174</v>
      </c>
      <c r="L24" s="230">
        <v>923636</v>
      </c>
      <c r="M24" s="230">
        <v>188470480</v>
      </c>
      <c r="N24" s="230">
        <v>14471160</v>
      </c>
      <c r="O24" s="230">
        <v>0</v>
      </c>
      <c r="P24" s="230">
        <v>258280</v>
      </c>
      <c r="Q24" s="230">
        <v>203199920</v>
      </c>
      <c r="T24" s="1134"/>
      <c r="U24" s="1134"/>
      <c r="V24" s="1134"/>
      <c r="W24" s="1134"/>
      <c r="X24" s="1134"/>
    </row>
    <row r="25" spans="1:13" s="130" customFormat="1" ht="12.75">
      <c r="A25" s="221"/>
      <c r="B25" s="161"/>
      <c r="C25" s="161"/>
      <c r="D25" s="231"/>
      <c r="E25" s="161"/>
      <c r="F25" s="161"/>
      <c r="G25" s="161"/>
      <c r="H25" s="222"/>
      <c r="I25" s="161"/>
      <c r="J25" s="161"/>
      <c r="K25" s="161"/>
      <c r="L25" s="161"/>
      <c r="M25" s="161"/>
    </row>
    <row r="26" spans="1:13" s="130" customFormat="1" ht="12.75">
      <c r="A26" s="221"/>
      <c r="B26" s="161"/>
      <c r="C26" s="161"/>
      <c r="D26" s="231"/>
      <c r="E26" s="161"/>
      <c r="F26" s="161"/>
      <c r="G26" s="161"/>
      <c r="H26" s="222"/>
      <c r="I26" s="161"/>
      <c r="J26" s="161"/>
      <c r="K26" s="161"/>
      <c r="L26" s="161"/>
      <c r="M26" s="161"/>
    </row>
    <row r="27" spans="1:17" s="180" customFormat="1" ht="63" customHeight="1">
      <c r="A27" s="1281" t="s">
        <v>9</v>
      </c>
      <c r="B27" s="1281"/>
      <c r="C27" s="1281"/>
      <c r="D27" s="1281"/>
      <c r="E27" s="127"/>
      <c r="H27" s="223"/>
      <c r="I27" s="224"/>
      <c r="J27" s="224"/>
      <c r="L27" s="127"/>
      <c r="M27" s="1281" t="s">
        <v>723</v>
      </c>
      <c r="N27" s="1281"/>
      <c r="O27" s="1281"/>
      <c r="P27" s="1281"/>
      <c r="Q27" s="1281"/>
    </row>
  </sheetData>
  <sheetProtection/>
  <mergeCells count="14">
    <mergeCell ref="A27:D27"/>
    <mergeCell ref="M27:Q27"/>
    <mergeCell ref="A8:A9"/>
    <mergeCell ref="B8:B9"/>
    <mergeCell ref="C8:G8"/>
    <mergeCell ref="H8:L8"/>
    <mergeCell ref="M8:Q8"/>
    <mergeCell ref="A24:B24"/>
    <mergeCell ref="O1:Q1"/>
    <mergeCell ref="A2:L2"/>
    <mergeCell ref="A3:L3"/>
    <mergeCell ref="A5:L5"/>
    <mergeCell ref="A7:B7"/>
    <mergeCell ref="N7:R7"/>
  </mergeCells>
  <printOptions horizontalCentered="1"/>
  <pageMargins left="0.7" right="0.2" top="0.25" bottom="0.25" header="0.2" footer="0.2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FD9C6"/>
  </sheetPr>
  <dimension ref="A1:I25"/>
  <sheetViews>
    <sheetView view="pageBreakPreview" zoomScaleSheetLayoutView="100" zoomScalePageLayoutView="0" workbookViewId="0" topLeftCell="A1">
      <selection activeCell="L12" sqref="L12"/>
    </sheetView>
  </sheetViews>
  <sheetFormatPr defaultColWidth="9.140625" defaultRowHeight="12.75"/>
  <cols>
    <col min="1" max="1" width="7.7109375" style="181" customWidth="1"/>
    <col min="2" max="2" width="17.8515625" style="181" customWidth="1"/>
    <col min="3" max="3" width="17.28125" style="181" customWidth="1"/>
    <col min="4" max="4" width="19.00390625" style="181" customWidth="1"/>
    <col min="5" max="5" width="19.7109375" style="181" customWidth="1"/>
    <col min="6" max="6" width="19.00390625" style="181" customWidth="1"/>
    <col min="7" max="7" width="15.28125" style="181" customWidth="1"/>
    <col min="8" max="16384" width="9.140625" style="181" customWidth="1"/>
  </cols>
  <sheetData>
    <row r="1" spans="1:7" ht="18">
      <c r="A1" s="1382" t="s">
        <v>0</v>
      </c>
      <c r="B1" s="1382"/>
      <c r="C1" s="1382"/>
      <c r="D1" s="1382"/>
      <c r="E1" s="1382"/>
      <c r="G1" s="232" t="s">
        <v>586</v>
      </c>
    </row>
    <row r="2" spans="1:6" ht="21">
      <c r="A2" s="1383" t="s">
        <v>655</v>
      </c>
      <c r="B2" s="1383"/>
      <c r="C2" s="1383"/>
      <c r="D2" s="1383"/>
      <c r="E2" s="1383"/>
      <c r="F2" s="1383"/>
    </row>
    <row r="3" spans="1:2" ht="15">
      <c r="A3" s="233"/>
      <c r="B3" s="233"/>
    </row>
    <row r="4" spans="1:6" ht="18" customHeight="1">
      <c r="A4" s="1384" t="s">
        <v>587</v>
      </c>
      <c r="B4" s="1384"/>
      <c r="C4" s="1384"/>
      <c r="D4" s="1384"/>
      <c r="E4" s="1384"/>
      <c r="F4" s="1384"/>
    </row>
    <row r="5" spans="1:2" ht="12.75">
      <c r="A5" s="1280"/>
      <c r="B5" s="1280"/>
    </row>
    <row r="6" spans="1:7" ht="15">
      <c r="A6" s="134" t="s">
        <v>721</v>
      </c>
      <c r="B6" s="234"/>
      <c r="F6" s="1385" t="s">
        <v>742</v>
      </c>
      <c r="G6" s="1385"/>
    </row>
    <row r="7" spans="1:7" s="201" customFormat="1" ht="47.25" customHeight="1">
      <c r="A7" s="235" t="s">
        <v>2</v>
      </c>
      <c r="B7" s="235" t="s">
        <v>3</v>
      </c>
      <c r="C7" s="171" t="s">
        <v>588</v>
      </c>
      <c r="D7" s="171" t="s">
        <v>589</v>
      </c>
      <c r="E7" s="171" t="s">
        <v>590</v>
      </c>
      <c r="F7" s="171" t="s">
        <v>591</v>
      </c>
      <c r="G7" s="236" t="s">
        <v>592</v>
      </c>
    </row>
    <row r="8" spans="1:7" s="232" customFormat="1" ht="15">
      <c r="A8" s="237" t="s">
        <v>236</v>
      </c>
      <c r="B8" s="237" t="s">
        <v>237</v>
      </c>
      <c r="C8" s="237" t="s">
        <v>238</v>
      </c>
      <c r="D8" s="237" t="s">
        <v>239</v>
      </c>
      <c r="E8" s="237" t="s">
        <v>240</v>
      </c>
      <c r="F8" s="237" t="s">
        <v>241</v>
      </c>
      <c r="G8" s="237" t="s">
        <v>242</v>
      </c>
    </row>
    <row r="9" spans="1:7" ht="21.75" customHeight="1">
      <c r="A9" s="173">
        <v>1</v>
      </c>
      <c r="B9" s="174" t="s">
        <v>743</v>
      </c>
      <c r="C9" s="1135">
        <v>173135</v>
      </c>
      <c r="D9" s="1135">
        <v>173135</v>
      </c>
      <c r="E9" s="1135" t="s">
        <v>7</v>
      </c>
      <c r="F9" s="1135" t="s">
        <v>7</v>
      </c>
      <c r="G9" s="1136" t="s">
        <v>7</v>
      </c>
    </row>
    <row r="10" spans="1:7" ht="21.75" customHeight="1">
      <c r="A10" s="173">
        <v>2</v>
      </c>
      <c r="B10" s="174" t="s">
        <v>744</v>
      </c>
      <c r="C10" s="1135">
        <v>146390</v>
      </c>
      <c r="D10" s="1135">
        <v>146390</v>
      </c>
      <c r="E10" s="1135" t="s">
        <v>7</v>
      </c>
      <c r="F10" s="1135" t="s">
        <v>7</v>
      </c>
      <c r="G10" s="1136" t="s">
        <v>7</v>
      </c>
    </row>
    <row r="11" spans="1:7" ht="21.75" customHeight="1">
      <c r="A11" s="173">
        <v>3</v>
      </c>
      <c r="B11" s="174" t="s">
        <v>745</v>
      </c>
      <c r="C11" s="1135">
        <v>209542</v>
      </c>
      <c r="D11" s="1135">
        <v>209542</v>
      </c>
      <c r="E11" s="1135" t="s">
        <v>7</v>
      </c>
      <c r="F11" s="1135" t="s">
        <v>7</v>
      </c>
      <c r="G11" s="1136" t="s">
        <v>7</v>
      </c>
    </row>
    <row r="12" spans="1:7" ht="21.75" customHeight="1">
      <c r="A12" s="173">
        <v>4</v>
      </c>
      <c r="B12" s="174" t="s">
        <v>746</v>
      </c>
      <c r="C12" s="1135">
        <v>380064</v>
      </c>
      <c r="D12" s="1135">
        <v>380064</v>
      </c>
      <c r="E12" s="1135" t="s">
        <v>7</v>
      </c>
      <c r="F12" s="1135" t="s">
        <v>7</v>
      </c>
      <c r="G12" s="1136" t="s">
        <v>7</v>
      </c>
    </row>
    <row r="13" spans="1:7" ht="21.75" customHeight="1">
      <c r="A13" s="173">
        <v>5</v>
      </c>
      <c r="B13" s="174" t="s">
        <v>747</v>
      </c>
      <c r="C13" s="1135">
        <v>223254</v>
      </c>
      <c r="D13" s="1135">
        <v>223254</v>
      </c>
      <c r="E13" s="1135" t="s">
        <v>7</v>
      </c>
      <c r="F13" s="1135" t="s">
        <v>7</v>
      </c>
      <c r="G13" s="1136" t="s">
        <v>7</v>
      </c>
    </row>
    <row r="14" spans="1:7" ht="21.75" customHeight="1">
      <c r="A14" s="173">
        <v>6</v>
      </c>
      <c r="B14" s="174" t="s">
        <v>748</v>
      </c>
      <c r="C14" s="1135">
        <v>181681</v>
      </c>
      <c r="D14" s="1135">
        <v>181681</v>
      </c>
      <c r="E14" s="1135" t="s">
        <v>7</v>
      </c>
      <c r="F14" s="1135" t="s">
        <v>7</v>
      </c>
      <c r="G14" s="1136" t="s">
        <v>7</v>
      </c>
    </row>
    <row r="15" spans="1:7" ht="21.75" customHeight="1">
      <c r="A15" s="173">
        <v>7</v>
      </c>
      <c r="B15" s="174" t="s">
        <v>749</v>
      </c>
      <c r="C15" s="1135">
        <v>260548</v>
      </c>
      <c r="D15" s="1135">
        <v>260548</v>
      </c>
      <c r="E15" s="1135" t="s">
        <v>7</v>
      </c>
      <c r="F15" s="1135" t="s">
        <v>7</v>
      </c>
      <c r="G15" s="1136" t="s">
        <v>7</v>
      </c>
    </row>
    <row r="16" spans="1:7" ht="21.75" customHeight="1">
      <c r="A16" s="173">
        <v>8</v>
      </c>
      <c r="B16" s="174" t="s">
        <v>750</v>
      </c>
      <c r="C16" s="1135">
        <v>228225</v>
      </c>
      <c r="D16" s="1135">
        <v>228225</v>
      </c>
      <c r="E16" s="1135" t="s">
        <v>7</v>
      </c>
      <c r="F16" s="1135" t="s">
        <v>7</v>
      </c>
      <c r="G16" s="1136" t="s">
        <v>7</v>
      </c>
    </row>
    <row r="17" spans="1:8" ht="21.75" customHeight="1">
      <c r="A17" s="173">
        <v>9</v>
      </c>
      <c r="B17" s="174" t="s">
        <v>751</v>
      </c>
      <c r="C17" s="1135">
        <v>152709</v>
      </c>
      <c r="D17" s="1135">
        <v>152709</v>
      </c>
      <c r="E17" s="1135" t="s">
        <v>7</v>
      </c>
      <c r="F17" s="1135" t="s">
        <v>7</v>
      </c>
      <c r="G17" s="1136" t="s">
        <v>7</v>
      </c>
      <c r="H17" s="238"/>
    </row>
    <row r="18" spans="1:7" ht="21.75" customHeight="1">
      <c r="A18" s="173">
        <v>10</v>
      </c>
      <c r="B18" s="174" t="s">
        <v>752</v>
      </c>
      <c r="C18" s="1135">
        <v>253251</v>
      </c>
      <c r="D18" s="1135">
        <v>253251</v>
      </c>
      <c r="E18" s="1135" t="s">
        <v>7</v>
      </c>
      <c r="F18" s="1135" t="s">
        <v>7</v>
      </c>
      <c r="G18" s="1136" t="s">
        <v>7</v>
      </c>
    </row>
    <row r="19" spans="1:7" ht="21.75" customHeight="1">
      <c r="A19" s="173">
        <v>11</v>
      </c>
      <c r="B19" s="174" t="s">
        <v>753</v>
      </c>
      <c r="C19" s="1135">
        <v>216783</v>
      </c>
      <c r="D19" s="1135">
        <v>216783</v>
      </c>
      <c r="E19" s="1135" t="s">
        <v>7</v>
      </c>
      <c r="F19" s="1135" t="s">
        <v>7</v>
      </c>
      <c r="G19" s="1136" t="s">
        <v>7</v>
      </c>
    </row>
    <row r="20" spans="1:9" ht="21.75" customHeight="1">
      <c r="A20" s="173">
        <v>12</v>
      </c>
      <c r="B20" s="174" t="s">
        <v>754</v>
      </c>
      <c r="C20" s="1135">
        <v>260425</v>
      </c>
      <c r="D20" s="1135">
        <v>260425</v>
      </c>
      <c r="E20" s="1135" t="s">
        <v>7</v>
      </c>
      <c r="F20" s="1135" t="s">
        <v>7</v>
      </c>
      <c r="G20" s="1136" t="s">
        <v>7</v>
      </c>
      <c r="H20" s="239"/>
      <c r="I20" s="239"/>
    </row>
    <row r="21" spans="1:9" ht="21.75" customHeight="1">
      <c r="A21" s="173">
        <v>13</v>
      </c>
      <c r="B21" s="174" t="s">
        <v>755</v>
      </c>
      <c r="C21" s="1135">
        <v>317647</v>
      </c>
      <c r="D21" s="1135">
        <v>317647</v>
      </c>
      <c r="E21" s="1135" t="s">
        <v>7</v>
      </c>
      <c r="F21" s="1135" t="s">
        <v>7</v>
      </c>
      <c r="G21" s="1136" t="s">
        <v>7</v>
      </c>
      <c r="H21" s="239"/>
      <c r="I21" s="239"/>
    </row>
    <row r="22" spans="1:9" ht="27.75" customHeight="1">
      <c r="A22" s="1379" t="s">
        <v>756</v>
      </c>
      <c r="B22" s="1379"/>
      <c r="C22" s="1137">
        <v>3003654</v>
      </c>
      <c r="D22" s="1137">
        <v>3003654</v>
      </c>
      <c r="E22" s="615" t="s">
        <v>7</v>
      </c>
      <c r="F22" s="615" t="s">
        <v>7</v>
      </c>
      <c r="G22" s="1055" t="s">
        <v>7</v>
      </c>
      <c r="H22" s="239"/>
      <c r="I22" s="239"/>
    </row>
    <row r="23" ht="12.75">
      <c r="B23" s="186"/>
    </row>
    <row r="25" spans="1:8" s="243" customFormat="1" ht="57.75" customHeight="1">
      <c r="A25" s="1380" t="s">
        <v>722</v>
      </c>
      <c r="B25" s="1380"/>
      <c r="C25" s="240"/>
      <c r="D25" s="241"/>
      <c r="E25" s="241"/>
      <c r="F25" s="1381" t="s">
        <v>723</v>
      </c>
      <c r="G25" s="1381"/>
      <c r="H25" s="242"/>
    </row>
  </sheetData>
  <sheetProtection/>
  <mergeCells count="8">
    <mergeCell ref="A25:B25"/>
    <mergeCell ref="F25:G25"/>
    <mergeCell ref="A1:E1"/>
    <mergeCell ref="A2:F2"/>
    <mergeCell ref="A4:F4"/>
    <mergeCell ref="A5:B5"/>
    <mergeCell ref="F6:G6"/>
    <mergeCell ref="A22:B22"/>
  </mergeCells>
  <printOptions horizontalCentered="1"/>
  <pageMargins left="0.75" right="0.2" top="0.25" bottom="0.25" header="0.2" footer="0.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FD9C6"/>
  </sheetPr>
  <dimension ref="A1:R30"/>
  <sheetViews>
    <sheetView view="pageBreakPreview" zoomScale="120" zoomScaleSheetLayoutView="120" zoomScalePageLayoutView="0" workbookViewId="0" topLeftCell="A11">
      <selection activeCell="C12" sqref="C12:J25"/>
    </sheetView>
  </sheetViews>
  <sheetFormatPr defaultColWidth="9.140625" defaultRowHeight="12.75"/>
  <cols>
    <col min="1" max="1" width="7.421875" style="243" customWidth="1"/>
    <col min="2" max="2" width="17.140625" style="243" customWidth="1"/>
    <col min="3" max="3" width="11.00390625" style="243" customWidth="1"/>
    <col min="4" max="4" width="10.00390625" style="243" customWidth="1"/>
    <col min="5" max="5" width="13.140625" style="243" customWidth="1"/>
    <col min="6" max="6" width="14.28125" style="243" customWidth="1"/>
    <col min="7" max="7" width="13.28125" style="243" customWidth="1"/>
    <col min="8" max="8" width="14.7109375" style="243" customWidth="1"/>
    <col min="9" max="9" width="15.57421875" style="243" customWidth="1"/>
    <col min="10" max="10" width="19.28125" style="243" customWidth="1"/>
    <col min="11" max="18" width="0" style="243" hidden="1" customWidth="1"/>
    <col min="19" max="16384" width="9.140625" style="243" customWidth="1"/>
  </cols>
  <sheetData>
    <row r="1" spans="5:10" s="180" customFormat="1" ht="12.75">
      <c r="E1" s="1386"/>
      <c r="F1" s="1386"/>
      <c r="G1" s="1386"/>
      <c r="H1" s="1386"/>
      <c r="I1" s="1386"/>
      <c r="J1" s="244" t="s">
        <v>54</v>
      </c>
    </row>
    <row r="2" spans="1:10" s="180" customFormat="1" ht="15">
      <c r="A2" s="1387" t="s">
        <v>0</v>
      </c>
      <c r="B2" s="1387"/>
      <c r="C2" s="1387"/>
      <c r="D2" s="1387"/>
      <c r="E2" s="1387"/>
      <c r="F2" s="1387"/>
      <c r="G2" s="1387"/>
      <c r="H2" s="1387"/>
      <c r="I2" s="1387"/>
      <c r="J2" s="1387"/>
    </row>
    <row r="3" spans="1:10" s="180" customFormat="1" ht="17.25" customHeight="1">
      <c r="A3" s="1388" t="s">
        <v>655</v>
      </c>
      <c r="B3" s="1388"/>
      <c r="C3" s="1388"/>
      <c r="D3" s="1388"/>
      <c r="E3" s="1388"/>
      <c r="F3" s="1388"/>
      <c r="G3" s="1388"/>
      <c r="H3" s="1388"/>
      <c r="I3" s="1388"/>
      <c r="J3" s="1388"/>
    </row>
    <row r="4" s="180" customFormat="1" ht="8.25" customHeight="1"/>
    <row r="5" spans="1:10" ht="16.5" customHeight="1">
      <c r="A5" s="1389" t="s">
        <v>667</v>
      </c>
      <c r="B5" s="1389"/>
      <c r="C5" s="1389"/>
      <c r="D5" s="1389"/>
      <c r="E5" s="1389"/>
      <c r="F5" s="1389"/>
      <c r="G5" s="1389"/>
      <c r="H5" s="1389"/>
      <c r="I5" s="1389"/>
      <c r="J5" s="1389"/>
    </row>
    <row r="6" spans="1:10" ht="13.5" customHeight="1">
      <c r="A6" s="245"/>
      <c r="B6" s="245"/>
      <c r="C6" s="245"/>
      <c r="D6" s="245"/>
      <c r="E6" s="245"/>
      <c r="F6" s="245"/>
      <c r="G6" s="245"/>
      <c r="H6" s="245"/>
      <c r="I6" s="245"/>
      <c r="J6" s="245"/>
    </row>
    <row r="7" ht="0.75" customHeight="1"/>
    <row r="8" spans="1:12" ht="15">
      <c r="A8" s="1390" t="s">
        <v>741</v>
      </c>
      <c r="B8" s="1390"/>
      <c r="C8" s="1390"/>
      <c r="H8" s="1391" t="s">
        <v>759</v>
      </c>
      <c r="I8" s="1391"/>
      <c r="J8" s="1391"/>
      <c r="K8" s="246"/>
      <c r="L8" s="246"/>
    </row>
    <row r="9" spans="1:18" s="247" customFormat="1" ht="21" customHeight="1">
      <c r="A9" s="1393" t="s">
        <v>2</v>
      </c>
      <c r="B9" s="1393" t="s">
        <v>3</v>
      </c>
      <c r="C9" s="1394" t="s">
        <v>668</v>
      </c>
      <c r="D9" s="1395"/>
      <c r="E9" s="1395"/>
      <c r="F9" s="1396"/>
      <c r="G9" s="1394" t="s">
        <v>94</v>
      </c>
      <c r="H9" s="1395"/>
      <c r="I9" s="1395"/>
      <c r="J9" s="1396"/>
      <c r="Q9" s="248"/>
      <c r="R9" s="249"/>
    </row>
    <row r="10" spans="1:10" s="254" customFormat="1" ht="63" customHeight="1">
      <c r="A10" s="1393"/>
      <c r="B10" s="1393"/>
      <c r="C10" s="250" t="s">
        <v>164</v>
      </c>
      <c r="D10" s="250" t="s">
        <v>11</v>
      </c>
      <c r="E10" s="251" t="s">
        <v>439</v>
      </c>
      <c r="F10" s="251" t="s">
        <v>765</v>
      </c>
      <c r="G10" s="250" t="s">
        <v>164</v>
      </c>
      <c r="H10" s="252" t="s">
        <v>12</v>
      </c>
      <c r="I10" s="253" t="s">
        <v>102</v>
      </c>
      <c r="J10" s="250" t="s">
        <v>181</v>
      </c>
    </row>
    <row r="11" spans="1:10" ht="12.75">
      <c r="A11" s="255">
        <v>1</v>
      </c>
      <c r="B11" s="255">
        <v>2</v>
      </c>
      <c r="C11" s="255">
        <v>3</v>
      </c>
      <c r="D11" s="255">
        <v>4</v>
      </c>
      <c r="E11" s="255">
        <v>5</v>
      </c>
      <c r="F11" s="256">
        <v>6</v>
      </c>
      <c r="G11" s="664">
        <v>7</v>
      </c>
      <c r="H11" s="257">
        <v>8</v>
      </c>
      <c r="I11" s="255">
        <v>9</v>
      </c>
      <c r="J11" s="255">
        <v>10</v>
      </c>
    </row>
    <row r="12" spans="1:16" ht="22.5" customHeight="1">
      <c r="A12" s="258">
        <v>1</v>
      </c>
      <c r="B12" s="174" t="s">
        <v>743</v>
      </c>
      <c r="C12" s="259">
        <v>2350</v>
      </c>
      <c r="D12" s="566">
        <v>100690</v>
      </c>
      <c r="E12" s="259">
        <v>220</v>
      </c>
      <c r="F12" s="260">
        <v>22151800</v>
      </c>
      <c r="G12" s="259">
        <v>2341</v>
      </c>
      <c r="H12" s="261">
        <v>22927520</v>
      </c>
      <c r="I12" s="261">
        <v>220</v>
      </c>
      <c r="J12" s="262">
        <v>104216</v>
      </c>
      <c r="K12" s="263">
        <v>18068640</v>
      </c>
      <c r="L12" s="263">
        <v>158880</v>
      </c>
      <c r="M12" s="263">
        <v>0</v>
      </c>
      <c r="N12" s="263">
        <v>0</v>
      </c>
      <c r="O12" s="263">
        <v>18227520</v>
      </c>
      <c r="P12" s="264">
        <f aca="true" t="shared" si="0" ref="P12:P19">O12-H12</f>
        <v>-4700000</v>
      </c>
    </row>
    <row r="13" spans="1:16" ht="22.5" customHeight="1">
      <c r="A13" s="258">
        <v>2</v>
      </c>
      <c r="B13" s="174" t="s">
        <v>744</v>
      </c>
      <c r="C13" s="259">
        <v>2196</v>
      </c>
      <c r="D13" s="566">
        <v>82465</v>
      </c>
      <c r="E13" s="259">
        <v>220</v>
      </c>
      <c r="F13" s="260">
        <v>18142300</v>
      </c>
      <c r="G13" s="259">
        <v>2196</v>
      </c>
      <c r="H13" s="261">
        <v>16677760</v>
      </c>
      <c r="I13" s="261">
        <v>220</v>
      </c>
      <c r="J13" s="262">
        <v>75808</v>
      </c>
      <c r="K13" s="263">
        <v>13202720</v>
      </c>
      <c r="L13" s="263">
        <v>229600</v>
      </c>
      <c r="M13" s="263">
        <v>0</v>
      </c>
      <c r="N13" s="263">
        <v>0</v>
      </c>
      <c r="O13" s="263">
        <v>13432320</v>
      </c>
      <c r="P13" s="264">
        <f t="shared" si="0"/>
        <v>-3245440</v>
      </c>
    </row>
    <row r="14" spans="1:16" ht="22.5" customHeight="1">
      <c r="A14" s="258">
        <v>3</v>
      </c>
      <c r="B14" s="174" t="s">
        <v>745</v>
      </c>
      <c r="C14" s="259">
        <v>3230</v>
      </c>
      <c r="D14" s="566">
        <v>123655</v>
      </c>
      <c r="E14" s="259">
        <v>220</v>
      </c>
      <c r="F14" s="260">
        <v>27204100</v>
      </c>
      <c r="G14" s="259">
        <v>3223</v>
      </c>
      <c r="H14" s="261">
        <v>24384360</v>
      </c>
      <c r="I14" s="261">
        <v>220</v>
      </c>
      <c r="J14" s="262">
        <v>110838</v>
      </c>
      <c r="K14" s="263">
        <v>21129760.352</v>
      </c>
      <c r="L14" s="263">
        <v>1008160.016</v>
      </c>
      <c r="M14" s="263"/>
      <c r="N14" s="263">
        <v>9920</v>
      </c>
      <c r="O14" s="263">
        <v>22147840.368</v>
      </c>
      <c r="P14" s="264">
        <f t="shared" si="0"/>
        <v>-2236519.6319999993</v>
      </c>
    </row>
    <row r="15" spans="1:16" ht="22.5" customHeight="1">
      <c r="A15" s="258">
        <v>4</v>
      </c>
      <c r="B15" s="174" t="s">
        <v>746</v>
      </c>
      <c r="C15" s="259">
        <v>3309</v>
      </c>
      <c r="D15" s="566">
        <v>158943</v>
      </c>
      <c r="E15" s="259">
        <v>220</v>
      </c>
      <c r="F15" s="260">
        <v>34967460</v>
      </c>
      <c r="G15" s="259">
        <v>3318</v>
      </c>
      <c r="H15" s="261">
        <v>31218000</v>
      </c>
      <c r="I15" s="261">
        <v>220</v>
      </c>
      <c r="J15" s="262">
        <v>141900</v>
      </c>
      <c r="K15" s="263">
        <v>22450225.397478256</v>
      </c>
      <c r="L15" s="263">
        <v>961679.2778206888</v>
      </c>
      <c r="M15" s="263">
        <v>0</v>
      </c>
      <c r="N15" s="263">
        <v>0</v>
      </c>
      <c r="O15" s="263">
        <v>23411904.675298948</v>
      </c>
      <c r="P15" s="264">
        <f t="shared" si="0"/>
        <v>-7806095.324701052</v>
      </c>
    </row>
    <row r="16" spans="1:16" ht="22.5" customHeight="1">
      <c r="A16" s="258">
        <v>5</v>
      </c>
      <c r="B16" s="174" t="s">
        <v>747</v>
      </c>
      <c r="C16" s="259">
        <v>2550</v>
      </c>
      <c r="D16" s="566">
        <v>115318</v>
      </c>
      <c r="E16" s="259">
        <v>220</v>
      </c>
      <c r="F16" s="260">
        <v>25369960</v>
      </c>
      <c r="G16" s="259">
        <v>2540</v>
      </c>
      <c r="H16" s="261">
        <v>25556300</v>
      </c>
      <c r="I16" s="261">
        <v>220</v>
      </c>
      <c r="J16" s="262">
        <v>116165</v>
      </c>
      <c r="K16" s="263">
        <v>20268672.158105604</v>
      </c>
      <c r="L16" s="263">
        <v>1199524.1997311998</v>
      </c>
      <c r="M16" s="263">
        <v>0</v>
      </c>
      <c r="N16" s="263">
        <v>0</v>
      </c>
      <c r="O16" s="263">
        <v>21468196.357836805</v>
      </c>
      <c r="P16" s="264">
        <f t="shared" si="0"/>
        <v>-4088103.6421631947</v>
      </c>
    </row>
    <row r="17" spans="1:16" ht="22.5" customHeight="1">
      <c r="A17" s="258">
        <v>6</v>
      </c>
      <c r="B17" s="174" t="s">
        <v>748</v>
      </c>
      <c r="C17" s="259">
        <v>2207</v>
      </c>
      <c r="D17" s="566">
        <v>109387</v>
      </c>
      <c r="E17" s="259">
        <v>220</v>
      </c>
      <c r="F17" s="260">
        <v>24065140</v>
      </c>
      <c r="G17" s="259">
        <v>2199</v>
      </c>
      <c r="H17" s="261">
        <v>19965660</v>
      </c>
      <c r="I17" s="261">
        <v>220</v>
      </c>
      <c r="J17" s="262">
        <v>90753</v>
      </c>
      <c r="K17" s="263">
        <v>17261568</v>
      </c>
      <c r="L17" s="263">
        <v>4265712</v>
      </c>
      <c r="M17" s="263">
        <v>0</v>
      </c>
      <c r="N17" s="263">
        <v>6192</v>
      </c>
      <c r="O17" s="263">
        <v>21533472</v>
      </c>
      <c r="P17" s="264">
        <f t="shared" si="0"/>
        <v>1567812</v>
      </c>
    </row>
    <row r="18" spans="1:17" ht="22.5" customHeight="1">
      <c r="A18" s="258">
        <v>7</v>
      </c>
      <c r="B18" s="174" t="s">
        <v>749</v>
      </c>
      <c r="C18" s="259">
        <v>2721</v>
      </c>
      <c r="D18" s="566">
        <v>148147</v>
      </c>
      <c r="E18" s="259">
        <v>220</v>
      </c>
      <c r="F18" s="260">
        <v>32592340</v>
      </c>
      <c r="G18" s="259">
        <v>2701</v>
      </c>
      <c r="H18" s="261">
        <v>33671880</v>
      </c>
      <c r="I18" s="261">
        <v>220</v>
      </c>
      <c r="J18" s="262">
        <v>153054</v>
      </c>
      <c r="K18" s="263">
        <v>22001440</v>
      </c>
      <c r="L18" s="263">
        <v>2268960</v>
      </c>
      <c r="M18" s="263">
        <v>130086</v>
      </c>
      <c r="N18" s="263">
        <v>119355</v>
      </c>
      <c r="O18" s="263">
        <v>24519841</v>
      </c>
      <c r="P18" s="264">
        <f t="shared" si="0"/>
        <v>-9152039</v>
      </c>
      <c r="Q18" s="243">
        <f>P18/219</f>
        <v>-41790.13242009132</v>
      </c>
    </row>
    <row r="19" spans="1:16" ht="22.5" customHeight="1">
      <c r="A19" s="258">
        <v>8</v>
      </c>
      <c r="B19" s="174" t="s">
        <v>750</v>
      </c>
      <c r="C19" s="259">
        <v>2595</v>
      </c>
      <c r="D19" s="566">
        <v>142231</v>
      </c>
      <c r="E19" s="259">
        <v>220</v>
      </c>
      <c r="F19" s="260">
        <v>31290820</v>
      </c>
      <c r="G19" s="259">
        <v>2633</v>
      </c>
      <c r="H19" s="261">
        <v>26211240</v>
      </c>
      <c r="I19" s="261">
        <v>220</v>
      </c>
      <c r="J19" s="262">
        <v>119142</v>
      </c>
      <c r="K19" s="263">
        <v>19522352.858027924</v>
      </c>
      <c r="L19" s="263">
        <v>1463407</v>
      </c>
      <c r="M19" s="263">
        <v>9440</v>
      </c>
      <c r="N19" s="263">
        <v>29920</v>
      </c>
      <c r="O19" s="263">
        <v>21025119.858027924</v>
      </c>
      <c r="P19" s="264">
        <f t="shared" si="0"/>
        <v>-5186120.141972076</v>
      </c>
    </row>
    <row r="20" spans="1:17" ht="22.5" customHeight="1">
      <c r="A20" s="258">
        <v>9</v>
      </c>
      <c r="B20" s="174" t="s">
        <v>751</v>
      </c>
      <c r="C20" s="259">
        <v>2686</v>
      </c>
      <c r="D20" s="566">
        <v>106910</v>
      </c>
      <c r="E20" s="259">
        <v>220</v>
      </c>
      <c r="F20" s="260">
        <v>23520200</v>
      </c>
      <c r="G20" s="259">
        <v>2666</v>
      </c>
      <c r="H20" s="261">
        <v>20907480</v>
      </c>
      <c r="I20" s="261">
        <v>220</v>
      </c>
      <c r="J20" s="262">
        <v>95034</v>
      </c>
      <c r="K20" s="263">
        <v>19525726</v>
      </c>
      <c r="L20" s="263">
        <v>882906</v>
      </c>
      <c r="M20" s="263">
        <v>0</v>
      </c>
      <c r="N20" s="263">
        <v>142160</v>
      </c>
      <c r="O20" s="263">
        <v>20550792</v>
      </c>
      <c r="P20" s="264">
        <v>132057</v>
      </c>
      <c r="Q20" s="243">
        <f>P20/219</f>
        <v>603</v>
      </c>
    </row>
    <row r="21" spans="1:16" ht="22.5" customHeight="1">
      <c r="A21" s="258">
        <v>10</v>
      </c>
      <c r="B21" s="174" t="s">
        <v>752</v>
      </c>
      <c r="C21" s="259">
        <v>3741</v>
      </c>
      <c r="D21" s="566">
        <v>144061</v>
      </c>
      <c r="E21" s="259">
        <v>220</v>
      </c>
      <c r="F21" s="260">
        <v>31693420</v>
      </c>
      <c r="G21" s="259">
        <v>3720</v>
      </c>
      <c r="H21" s="261">
        <v>29604300</v>
      </c>
      <c r="I21" s="261">
        <v>220</v>
      </c>
      <c r="J21" s="262">
        <v>134565</v>
      </c>
      <c r="K21" s="263">
        <v>23869279.391245503</v>
      </c>
      <c r="L21" s="263">
        <v>349684.64425660344</v>
      </c>
      <c r="M21" s="263">
        <v>0</v>
      </c>
      <c r="N21" s="263">
        <v>29195.964497892073</v>
      </c>
      <c r="O21" s="263">
        <v>24248160</v>
      </c>
      <c r="P21" s="264">
        <f>O21-H21</f>
        <v>-5356140</v>
      </c>
    </row>
    <row r="22" spans="1:16" ht="22.5" customHeight="1">
      <c r="A22" s="258">
        <v>11</v>
      </c>
      <c r="B22" s="174" t="s">
        <v>753</v>
      </c>
      <c r="C22" s="259">
        <v>2660</v>
      </c>
      <c r="D22" s="566">
        <v>107814</v>
      </c>
      <c r="E22" s="259">
        <v>220</v>
      </c>
      <c r="F22" s="260">
        <v>23719080</v>
      </c>
      <c r="G22" s="259">
        <v>2621</v>
      </c>
      <c r="H22" s="261">
        <v>24472800</v>
      </c>
      <c r="I22" s="261">
        <v>220</v>
      </c>
      <c r="J22" s="262">
        <v>111240</v>
      </c>
      <c r="K22" s="263">
        <v>17711200</v>
      </c>
      <c r="L22" s="263">
        <v>1201920</v>
      </c>
      <c r="M22" s="263">
        <v>0</v>
      </c>
      <c r="N22" s="263">
        <v>0</v>
      </c>
      <c r="O22" s="263">
        <v>18913120</v>
      </c>
      <c r="P22" s="264">
        <f>O22-H22</f>
        <v>-5559680</v>
      </c>
    </row>
    <row r="23" spans="1:15" ht="22.5" customHeight="1">
      <c r="A23" s="258">
        <v>12</v>
      </c>
      <c r="B23" s="174" t="s">
        <v>754</v>
      </c>
      <c r="C23" s="259">
        <v>2687</v>
      </c>
      <c r="D23" s="566">
        <v>149263</v>
      </c>
      <c r="E23" s="259">
        <v>220</v>
      </c>
      <c r="F23" s="260">
        <v>32837860</v>
      </c>
      <c r="G23" s="259">
        <v>2597</v>
      </c>
      <c r="H23" s="261">
        <v>26580400</v>
      </c>
      <c r="I23" s="261">
        <v>220</v>
      </c>
      <c r="J23" s="262">
        <v>120820</v>
      </c>
      <c r="K23" s="263"/>
      <c r="L23" s="263"/>
      <c r="M23" s="263"/>
      <c r="N23" s="263"/>
      <c r="O23" s="263"/>
    </row>
    <row r="24" spans="1:15" ht="22.5" customHeight="1">
      <c r="A24" s="258">
        <v>13</v>
      </c>
      <c r="B24" s="174" t="s">
        <v>755</v>
      </c>
      <c r="C24" s="259">
        <v>1944</v>
      </c>
      <c r="D24" s="566">
        <v>191116</v>
      </c>
      <c r="E24" s="259">
        <v>220</v>
      </c>
      <c r="F24" s="260">
        <v>42045520</v>
      </c>
      <c r="G24" s="259">
        <v>2021</v>
      </c>
      <c r="H24" s="261">
        <v>36626260</v>
      </c>
      <c r="I24" s="261">
        <v>220</v>
      </c>
      <c r="J24" s="262">
        <v>166483</v>
      </c>
      <c r="K24" s="263">
        <v>33207680</v>
      </c>
      <c r="L24" s="263">
        <v>1482400</v>
      </c>
      <c r="M24" s="263">
        <v>29280</v>
      </c>
      <c r="N24" s="263">
        <v>513600</v>
      </c>
      <c r="O24" s="263">
        <v>35232960</v>
      </c>
    </row>
    <row r="25" spans="1:10" s="267" customFormat="1" ht="22.5" customHeight="1">
      <c r="A25" s="1397" t="s">
        <v>13</v>
      </c>
      <c r="B25" s="1398"/>
      <c r="C25" s="265">
        <v>34876</v>
      </c>
      <c r="D25" s="266">
        <v>1680000</v>
      </c>
      <c r="E25" s="265" t="s">
        <v>7</v>
      </c>
      <c r="F25" s="266">
        <v>369600000</v>
      </c>
      <c r="G25" s="266">
        <v>34776</v>
      </c>
      <c r="H25" s="266">
        <v>338803960</v>
      </c>
      <c r="I25" s="265" t="s">
        <v>7</v>
      </c>
      <c r="J25" s="266">
        <v>1540018</v>
      </c>
    </row>
    <row r="26" spans="1:10" ht="18.75" customHeight="1">
      <c r="A26" s="268"/>
      <c r="B26" s="268"/>
      <c r="C26" s="268"/>
      <c r="D26" s="268"/>
      <c r="E26" s="268"/>
      <c r="F26" s="268"/>
      <c r="G26" s="284"/>
      <c r="H26" s="268"/>
      <c r="I26" s="268"/>
      <c r="J26" s="268"/>
    </row>
    <row r="27" spans="1:10" ht="57.75" customHeight="1">
      <c r="A27" s="1380" t="s">
        <v>722</v>
      </c>
      <c r="B27" s="1380"/>
      <c r="C27" s="240"/>
      <c r="D27" s="241"/>
      <c r="E27" s="241"/>
      <c r="F27" s="269"/>
      <c r="G27" s="755"/>
      <c r="H27" s="1381" t="s">
        <v>723</v>
      </c>
      <c r="I27" s="1381"/>
      <c r="J27" s="1381"/>
    </row>
    <row r="28" spans="1:10" ht="12.75">
      <c r="A28" s="1392"/>
      <c r="B28" s="1392"/>
      <c r="C28" s="1392"/>
      <c r="D28" s="1392"/>
      <c r="E28" s="1392"/>
      <c r="F28" s="1392"/>
      <c r="G28" s="1392"/>
      <c r="H28" s="1392"/>
      <c r="I28" s="1392"/>
      <c r="J28" s="1392"/>
    </row>
    <row r="30" spans="1:10" ht="12.75">
      <c r="A30" s="1392"/>
      <c r="B30" s="1392"/>
      <c r="C30" s="1392"/>
      <c r="D30" s="1392"/>
      <c r="E30" s="1392"/>
      <c r="F30" s="1392"/>
      <c r="G30" s="1392"/>
      <c r="H30" s="1392"/>
      <c r="I30" s="1392"/>
      <c r="J30" s="1392"/>
    </row>
  </sheetData>
  <sheetProtection/>
  <mergeCells count="15">
    <mergeCell ref="A27:B27"/>
    <mergeCell ref="H27:J27"/>
    <mergeCell ref="A28:J28"/>
    <mergeCell ref="A30:J30"/>
    <mergeCell ref="A9:A10"/>
    <mergeCell ref="B9:B10"/>
    <mergeCell ref="C9:F9"/>
    <mergeCell ref="G9:J9"/>
    <mergeCell ref="A25:B25"/>
    <mergeCell ref="E1:I1"/>
    <mergeCell ref="A2:J2"/>
    <mergeCell ref="A3:J3"/>
    <mergeCell ref="A5:J5"/>
    <mergeCell ref="A8:C8"/>
    <mergeCell ref="H8:J8"/>
  </mergeCells>
  <printOptions horizontalCentered="1"/>
  <pageMargins left="0.7" right="0.2" top="0.25" bottom="0.25" header="0.2" footer="0.2"/>
  <pageSetup horizontalDpi="600" verticalDpi="600" orientation="landscape" paperSize="9" scale="95" r:id="rId1"/>
  <headerFooter>
    <oddFooter>&amp;CSheet-66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FD9C6"/>
    <pageSetUpPr fitToPage="1"/>
  </sheetPr>
  <dimension ref="A1:U29"/>
  <sheetViews>
    <sheetView view="pageBreakPreview" zoomScale="85" zoomScaleSheetLayoutView="85" zoomScalePageLayoutView="0" workbookViewId="0" topLeftCell="A6">
      <selection activeCell="C12" sqref="C12:J25"/>
    </sheetView>
  </sheetViews>
  <sheetFormatPr defaultColWidth="9.140625" defaultRowHeight="12.75"/>
  <cols>
    <col min="1" max="1" width="7.421875" style="243" customWidth="1"/>
    <col min="2" max="2" width="17.140625" style="243" customWidth="1"/>
    <col min="3" max="3" width="11.00390625" style="243" customWidth="1"/>
    <col min="4" max="4" width="10.00390625" style="243" customWidth="1"/>
    <col min="5" max="5" width="14.140625" style="243" customWidth="1"/>
    <col min="6" max="6" width="14.28125" style="243" customWidth="1"/>
    <col min="7" max="7" width="13.28125" style="243" customWidth="1"/>
    <col min="8" max="8" width="14.7109375" style="243" customWidth="1"/>
    <col min="9" max="9" width="16.7109375" style="243" customWidth="1"/>
    <col min="10" max="10" width="19.28125" style="243" customWidth="1"/>
    <col min="11" max="11" width="10.421875" style="243" hidden="1" customWidth="1"/>
    <col min="12" max="14" width="0" style="243" hidden="1" customWidth="1"/>
    <col min="15" max="16" width="10.140625" style="243" hidden="1" customWidth="1"/>
    <col min="17" max="18" width="0" style="243" hidden="1" customWidth="1"/>
    <col min="19" max="20" width="9.140625" style="243" customWidth="1"/>
    <col min="21" max="21" width="10.28125" style="243" bestFit="1" customWidth="1"/>
    <col min="22" max="16384" width="9.140625" style="243" customWidth="1"/>
  </cols>
  <sheetData>
    <row r="1" spans="5:10" s="180" customFormat="1" ht="12.75">
      <c r="E1" s="1386"/>
      <c r="F1" s="1386"/>
      <c r="G1" s="1386"/>
      <c r="H1" s="1386"/>
      <c r="I1" s="1386"/>
      <c r="J1" s="244" t="s">
        <v>330</v>
      </c>
    </row>
    <row r="2" spans="1:10" s="180" customFormat="1" ht="15">
      <c r="A2" s="1387" t="s">
        <v>0</v>
      </c>
      <c r="B2" s="1387"/>
      <c r="C2" s="1387"/>
      <c r="D2" s="1387"/>
      <c r="E2" s="1387"/>
      <c r="F2" s="1387"/>
      <c r="G2" s="1387"/>
      <c r="H2" s="1387"/>
      <c r="I2" s="1387"/>
      <c r="J2" s="1387"/>
    </row>
    <row r="3" spans="1:10" s="180" customFormat="1" ht="20.25">
      <c r="A3" s="1388" t="s">
        <v>655</v>
      </c>
      <c r="B3" s="1388"/>
      <c r="C3" s="1388"/>
      <c r="D3" s="1388"/>
      <c r="E3" s="1388"/>
      <c r="F3" s="1388"/>
      <c r="G3" s="1388"/>
      <c r="H3" s="1388"/>
      <c r="I3" s="1388"/>
      <c r="J3" s="1388"/>
    </row>
    <row r="4" s="180" customFormat="1" ht="14.25" customHeight="1"/>
    <row r="5" spans="1:10" ht="15.75">
      <c r="A5" s="1399" t="s">
        <v>669</v>
      </c>
      <c r="B5" s="1399"/>
      <c r="C5" s="1399"/>
      <c r="D5" s="1399"/>
      <c r="E5" s="1399"/>
      <c r="F5" s="1399"/>
      <c r="G5" s="1399"/>
      <c r="H5" s="1399"/>
      <c r="I5" s="1399"/>
      <c r="J5" s="1399"/>
    </row>
    <row r="6" spans="1:10" ht="13.5" customHeight="1">
      <c r="A6" s="245"/>
      <c r="B6" s="245"/>
      <c r="C6" s="245"/>
      <c r="D6" s="245"/>
      <c r="E6" s="245"/>
      <c r="F6" s="245"/>
      <c r="G6" s="245"/>
      <c r="H6" s="245"/>
      <c r="I6" s="245"/>
      <c r="J6" s="245"/>
    </row>
    <row r="7" ht="0.75" customHeight="1"/>
    <row r="8" spans="1:10" ht="15">
      <c r="A8" s="1390" t="s">
        <v>741</v>
      </c>
      <c r="B8" s="1390"/>
      <c r="C8" s="1390"/>
      <c r="H8" s="1391" t="s">
        <v>759</v>
      </c>
      <c r="I8" s="1391"/>
      <c r="J8" s="1391"/>
    </row>
    <row r="9" spans="1:16" ht="21.75" customHeight="1">
      <c r="A9" s="1400" t="s">
        <v>2</v>
      </c>
      <c r="B9" s="1400" t="s">
        <v>3</v>
      </c>
      <c r="C9" s="1394" t="s">
        <v>668</v>
      </c>
      <c r="D9" s="1395"/>
      <c r="E9" s="1395"/>
      <c r="F9" s="1396"/>
      <c r="G9" s="1401" t="s">
        <v>94</v>
      </c>
      <c r="H9" s="1402"/>
      <c r="I9" s="1402"/>
      <c r="J9" s="1403"/>
      <c r="O9" s="270"/>
      <c r="P9" s="271"/>
    </row>
    <row r="10" spans="1:10" ht="60" customHeight="1">
      <c r="A10" s="1400"/>
      <c r="B10" s="1400"/>
      <c r="C10" s="272" t="s">
        <v>164</v>
      </c>
      <c r="D10" s="272" t="s">
        <v>11</v>
      </c>
      <c r="E10" s="341" t="s">
        <v>766</v>
      </c>
      <c r="F10" s="273" t="s">
        <v>180</v>
      </c>
      <c r="G10" s="272" t="s">
        <v>164</v>
      </c>
      <c r="H10" s="274" t="s">
        <v>12</v>
      </c>
      <c r="I10" s="275" t="s">
        <v>102</v>
      </c>
      <c r="J10" s="272" t="s">
        <v>181</v>
      </c>
    </row>
    <row r="11" spans="1:10" ht="12.75">
      <c r="A11" s="255">
        <v>1</v>
      </c>
      <c r="B11" s="255">
        <v>2</v>
      </c>
      <c r="C11" s="255">
        <v>3</v>
      </c>
      <c r="D11" s="255">
        <v>4</v>
      </c>
      <c r="E11" s="255">
        <v>5</v>
      </c>
      <c r="F11" s="256">
        <v>6</v>
      </c>
      <c r="G11" s="664">
        <v>7</v>
      </c>
      <c r="H11" s="257">
        <v>8</v>
      </c>
      <c r="I11" s="255">
        <v>9</v>
      </c>
      <c r="J11" s="255">
        <v>10</v>
      </c>
    </row>
    <row r="12" spans="1:16" ht="19.5" customHeight="1">
      <c r="A12" s="258">
        <v>1</v>
      </c>
      <c r="B12" s="174" t="s">
        <v>743</v>
      </c>
      <c r="C12" s="276">
        <v>804</v>
      </c>
      <c r="D12" s="276">
        <v>60382</v>
      </c>
      <c r="E12" s="277">
        <v>220</v>
      </c>
      <c r="F12" s="278">
        <v>13284040</v>
      </c>
      <c r="G12" s="276">
        <v>800</v>
      </c>
      <c r="H12" s="279">
        <v>12555620</v>
      </c>
      <c r="I12" s="279">
        <v>220</v>
      </c>
      <c r="J12" s="279">
        <v>57071</v>
      </c>
      <c r="K12" s="280">
        <v>10648480</v>
      </c>
      <c r="L12" s="280">
        <v>24160</v>
      </c>
      <c r="M12" s="280">
        <v>0</v>
      </c>
      <c r="N12" s="280"/>
      <c r="O12" s="280">
        <v>10672640</v>
      </c>
      <c r="P12" s="264">
        <f aca="true" t="shared" si="0" ref="P12:P22">O12-H12</f>
        <v>-1882980</v>
      </c>
    </row>
    <row r="13" spans="1:16" ht="19.5" customHeight="1">
      <c r="A13" s="258">
        <v>2</v>
      </c>
      <c r="B13" s="174" t="s">
        <v>744</v>
      </c>
      <c r="C13" s="276">
        <v>505</v>
      </c>
      <c r="D13" s="276">
        <v>47869</v>
      </c>
      <c r="E13" s="277">
        <v>220</v>
      </c>
      <c r="F13" s="278">
        <v>10531180</v>
      </c>
      <c r="G13" s="276">
        <v>505</v>
      </c>
      <c r="H13" s="279">
        <v>9417760</v>
      </c>
      <c r="I13" s="279">
        <v>220</v>
      </c>
      <c r="J13" s="279">
        <v>42808</v>
      </c>
      <c r="K13" s="280">
        <v>7863840</v>
      </c>
      <c r="L13" s="280">
        <v>137760</v>
      </c>
      <c r="M13" s="280">
        <v>0</v>
      </c>
      <c r="N13" s="280">
        <v>0</v>
      </c>
      <c r="O13" s="280">
        <v>8001600</v>
      </c>
      <c r="P13" s="264">
        <f t="shared" si="0"/>
        <v>-1416160</v>
      </c>
    </row>
    <row r="14" spans="1:16" ht="19.5" customHeight="1">
      <c r="A14" s="258">
        <v>3</v>
      </c>
      <c r="B14" s="174" t="s">
        <v>745</v>
      </c>
      <c r="C14" s="276">
        <v>633</v>
      </c>
      <c r="D14" s="276">
        <v>64725</v>
      </c>
      <c r="E14" s="277">
        <v>220</v>
      </c>
      <c r="F14" s="278">
        <v>14239500</v>
      </c>
      <c r="G14" s="276">
        <v>633</v>
      </c>
      <c r="H14" s="279">
        <v>11626560</v>
      </c>
      <c r="I14" s="279">
        <v>220</v>
      </c>
      <c r="J14" s="279">
        <v>52848</v>
      </c>
      <c r="K14" s="280">
        <v>10362560.015999999</v>
      </c>
      <c r="L14" s="280">
        <v>483520.1472</v>
      </c>
      <c r="M14" s="280"/>
      <c r="N14" s="280"/>
      <c r="O14" s="280">
        <v>10846080.163199998</v>
      </c>
      <c r="P14" s="264">
        <f t="shared" si="0"/>
        <v>-780479.8368000016</v>
      </c>
    </row>
    <row r="15" spans="1:16" ht="19.5" customHeight="1">
      <c r="A15" s="258">
        <v>4</v>
      </c>
      <c r="B15" s="174" t="s">
        <v>746</v>
      </c>
      <c r="C15" s="276">
        <v>955</v>
      </c>
      <c r="D15" s="276">
        <v>110766</v>
      </c>
      <c r="E15" s="277">
        <v>220</v>
      </c>
      <c r="F15" s="278">
        <v>24368520</v>
      </c>
      <c r="G15" s="276">
        <v>911</v>
      </c>
      <c r="H15" s="279">
        <v>25875080</v>
      </c>
      <c r="I15" s="279">
        <v>220</v>
      </c>
      <c r="J15" s="279">
        <v>117614</v>
      </c>
      <c r="K15" s="280">
        <v>12515786.537387598</v>
      </c>
      <c r="L15" s="280">
        <v>620181.4626124011</v>
      </c>
      <c r="M15" s="280">
        <v>0</v>
      </c>
      <c r="N15" s="280">
        <v>0</v>
      </c>
      <c r="O15" s="280">
        <v>13135968</v>
      </c>
      <c r="P15" s="264">
        <f t="shared" si="0"/>
        <v>-12739112</v>
      </c>
    </row>
    <row r="16" spans="1:16" ht="19.5" customHeight="1">
      <c r="A16" s="258">
        <v>5</v>
      </c>
      <c r="B16" s="174" t="s">
        <v>747</v>
      </c>
      <c r="C16" s="276">
        <v>692</v>
      </c>
      <c r="D16" s="276">
        <v>80750</v>
      </c>
      <c r="E16" s="277">
        <v>220</v>
      </c>
      <c r="F16" s="278">
        <v>17765000</v>
      </c>
      <c r="G16" s="276">
        <v>701</v>
      </c>
      <c r="H16" s="279">
        <v>15522980</v>
      </c>
      <c r="I16" s="279">
        <v>220</v>
      </c>
      <c r="J16" s="279">
        <v>70559</v>
      </c>
      <c r="K16" s="280">
        <v>12744500.800000004</v>
      </c>
      <c r="L16" s="280">
        <v>417816</v>
      </c>
      <c r="M16" s="280">
        <v>131181</v>
      </c>
      <c r="N16" s="280">
        <v>0</v>
      </c>
      <c r="O16" s="280">
        <v>13162316.800000004</v>
      </c>
      <c r="P16" s="264">
        <f t="shared" si="0"/>
        <v>-2360663.1999999955</v>
      </c>
    </row>
    <row r="17" spans="1:16" ht="19.5" customHeight="1">
      <c r="A17" s="258">
        <v>6</v>
      </c>
      <c r="B17" s="174" t="s">
        <v>748</v>
      </c>
      <c r="C17" s="276">
        <v>913</v>
      </c>
      <c r="D17" s="276">
        <v>71501</v>
      </c>
      <c r="E17" s="277">
        <v>220</v>
      </c>
      <c r="F17" s="278">
        <v>15730220</v>
      </c>
      <c r="G17" s="276">
        <v>914</v>
      </c>
      <c r="H17" s="279">
        <v>19191700</v>
      </c>
      <c r="I17" s="279">
        <v>220</v>
      </c>
      <c r="J17" s="279">
        <v>87235</v>
      </c>
      <c r="K17" s="280">
        <v>8087184</v>
      </c>
      <c r="L17" s="280">
        <v>1356192</v>
      </c>
      <c r="M17" s="280">
        <v>6480</v>
      </c>
      <c r="N17" s="280">
        <v>44064</v>
      </c>
      <c r="O17" s="280">
        <v>9493920</v>
      </c>
      <c r="P17" s="264">
        <f t="shared" si="0"/>
        <v>-9697780</v>
      </c>
    </row>
    <row r="18" spans="1:16" ht="19.5" customHeight="1">
      <c r="A18" s="258">
        <v>7</v>
      </c>
      <c r="B18" s="174" t="s">
        <v>749</v>
      </c>
      <c r="C18" s="276">
        <v>776</v>
      </c>
      <c r="D18" s="276">
        <v>85832</v>
      </c>
      <c r="E18" s="277">
        <v>220</v>
      </c>
      <c r="F18" s="278">
        <v>18883040</v>
      </c>
      <c r="G18" s="276">
        <v>846</v>
      </c>
      <c r="H18" s="279">
        <v>20244840</v>
      </c>
      <c r="I18" s="279">
        <v>220</v>
      </c>
      <c r="J18" s="279">
        <v>92022</v>
      </c>
      <c r="K18" s="280">
        <v>12089440</v>
      </c>
      <c r="L18" s="280">
        <v>1770720</v>
      </c>
      <c r="M18" s="280">
        <v>0</v>
      </c>
      <c r="N18" s="280">
        <v>0</v>
      </c>
      <c r="O18" s="280">
        <v>13860160</v>
      </c>
      <c r="P18" s="264">
        <f t="shared" si="0"/>
        <v>-6384680</v>
      </c>
    </row>
    <row r="19" spans="1:16" ht="19.5" customHeight="1">
      <c r="A19" s="258">
        <v>8</v>
      </c>
      <c r="B19" s="174" t="s">
        <v>750</v>
      </c>
      <c r="C19" s="276">
        <v>772</v>
      </c>
      <c r="D19" s="276">
        <v>68432</v>
      </c>
      <c r="E19" s="277">
        <v>220</v>
      </c>
      <c r="F19" s="278">
        <v>15055040</v>
      </c>
      <c r="G19" s="276">
        <v>744</v>
      </c>
      <c r="H19" s="279">
        <v>11358160</v>
      </c>
      <c r="I19" s="279">
        <v>220</v>
      </c>
      <c r="J19" s="279">
        <v>51628</v>
      </c>
      <c r="K19" s="280">
        <v>8603040</v>
      </c>
      <c r="L19" s="280">
        <v>811807.9999999999</v>
      </c>
      <c r="M19" s="280">
        <v>0</v>
      </c>
      <c r="N19" s="280">
        <v>3072.0000000000005</v>
      </c>
      <c r="O19" s="280">
        <v>9417920</v>
      </c>
      <c r="P19" s="264">
        <f t="shared" si="0"/>
        <v>-1940240</v>
      </c>
    </row>
    <row r="20" spans="1:16" ht="19.5" customHeight="1">
      <c r="A20" s="258">
        <v>9</v>
      </c>
      <c r="B20" s="174" t="s">
        <v>751</v>
      </c>
      <c r="C20" s="276">
        <v>739</v>
      </c>
      <c r="D20" s="276">
        <v>55294</v>
      </c>
      <c r="E20" s="277">
        <v>220</v>
      </c>
      <c r="F20" s="278">
        <v>12164680</v>
      </c>
      <c r="G20" s="276">
        <v>715</v>
      </c>
      <c r="H20" s="279">
        <v>10719060</v>
      </c>
      <c r="I20" s="279">
        <v>220</v>
      </c>
      <c r="J20" s="279">
        <v>48723</v>
      </c>
      <c r="K20" s="280">
        <v>9102040.256000003</v>
      </c>
      <c r="L20" s="280">
        <v>507680</v>
      </c>
      <c r="M20" s="280">
        <v>104000</v>
      </c>
      <c r="N20" s="280">
        <v>9280</v>
      </c>
      <c r="O20" s="280">
        <v>9723000.256000003</v>
      </c>
      <c r="P20" s="264">
        <f t="shared" si="0"/>
        <v>-996059.7439999972</v>
      </c>
    </row>
    <row r="21" spans="1:16" ht="19.5" customHeight="1">
      <c r="A21" s="258">
        <v>10</v>
      </c>
      <c r="B21" s="174" t="s">
        <v>752</v>
      </c>
      <c r="C21" s="276">
        <v>1075</v>
      </c>
      <c r="D21" s="276">
        <v>87484</v>
      </c>
      <c r="E21" s="277">
        <v>220</v>
      </c>
      <c r="F21" s="278">
        <v>19246480</v>
      </c>
      <c r="G21" s="276">
        <v>1085</v>
      </c>
      <c r="H21" s="279">
        <v>16769060</v>
      </c>
      <c r="I21" s="279">
        <v>220</v>
      </c>
      <c r="J21" s="279">
        <v>76223</v>
      </c>
      <c r="K21" s="280">
        <v>12384766.099254763</v>
      </c>
      <c r="L21" s="280">
        <v>377707.23953069287</v>
      </c>
      <c r="M21" s="280">
        <v>0</v>
      </c>
      <c r="N21" s="280">
        <v>13526.661214546722</v>
      </c>
      <c r="O21" s="280">
        <v>12776000</v>
      </c>
      <c r="P21" s="264">
        <f t="shared" si="0"/>
        <v>-3993060</v>
      </c>
    </row>
    <row r="22" spans="1:16" ht="19.5" customHeight="1">
      <c r="A22" s="258">
        <v>11</v>
      </c>
      <c r="B22" s="174" t="s">
        <v>753</v>
      </c>
      <c r="C22" s="276">
        <v>709</v>
      </c>
      <c r="D22" s="276">
        <v>52645</v>
      </c>
      <c r="E22" s="277">
        <v>220</v>
      </c>
      <c r="F22" s="278">
        <v>11581900</v>
      </c>
      <c r="G22" s="276">
        <v>709</v>
      </c>
      <c r="H22" s="279">
        <v>13319680</v>
      </c>
      <c r="I22" s="279">
        <v>220</v>
      </c>
      <c r="J22" s="279">
        <v>60544</v>
      </c>
      <c r="K22" s="280">
        <v>8868320</v>
      </c>
      <c r="L22" s="280">
        <v>1065920</v>
      </c>
      <c r="M22" s="280">
        <v>0</v>
      </c>
      <c r="N22" s="280">
        <v>0</v>
      </c>
      <c r="O22" s="280">
        <v>9934240</v>
      </c>
      <c r="P22" s="264">
        <f t="shared" si="0"/>
        <v>-3385440</v>
      </c>
    </row>
    <row r="23" spans="1:15" ht="19.5" customHeight="1">
      <c r="A23" s="258">
        <v>12</v>
      </c>
      <c r="B23" s="174" t="s">
        <v>754</v>
      </c>
      <c r="C23" s="276">
        <v>1131</v>
      </c>
      <c r="D23" s="276">
        <v>86256</v>
      </c>
      <c r="E23" s="277">
        <v>220</v>
      </c>
      <c r="F23" s="278">
        <v>18976320</v>
      </c>
      <c r="G23" s="276">
        <v>1156</v>
      </c>
      <c r="H23" s="279">
        <v>17203780</v>
      </c>
      <c r="I23" s="279">
        <v>220</v>
      </c>
      <c r="J23" s="279">
        <v>78199</v>
      </c>
      <c r="K23" s="280"/>
      <c r="L23" s="280"/>
      <c r="M23" s="280"/>
      <c r="N23" s="280"/>
      <c r="O23" s="280"/>
    </row>
    <row r="24" spans="1:15" ht="19.5" customHeight="1">
      <c r="A24" s="258">
        <v>13</v>
      </c>
      <c r="B24" s="174" t="s">
        <v>755</v>
      </c>
      <c r="C24" s="276">
        <v>925</v>
      </c>
      <c r="D24" s="276">
        <v>98064</v>
      </c>
      <c r="E24" s="277">
        <v>220</v>
      </c>
      <c r="F24" s="278">
        <v>21574080</v>
      </c>
      <c r="G24" s="276">
        <v>864</v>
      </c>
      <c r="H24" s="279">
        <v>19395640</v>
      </c>
      <c r="I24" s="279">
        <v>220</v>
      </c>
      <c r="J24" s="279">
        <v>88162</v>
      </c>
      <c r="K24" s="280">
        <v>16836640</v>
      </c>
      <c r="L24" s="280">
        <v>793120</v>
      </c>
      <c r="M24" s="280">
        <v>3680</v>
      </c>
      <c r="N24" s="280">
        <v>31040</v>
      </c>
      <c r="O24" s="280">
        <f>SUM(K24:N24)</f>
        <v>17664480</v>
      </c>
    </row>
    <row r="25" spans="1:21" s="267" customFormat="1" ht="19.5" customHeight="1">
      <c r="A25" s="1397" t="s">
        <v>13</v>
      </c>
      <c r="B25" s="1398"/>
      <c r="C25" s="281">
        <v>10629</v>
      </c>
      <c r="D25" s="281">
        <v>970000</v>
      </c>
      <c r="E25" s="281" t="s">
        <v>7</v>
      </c>
      <c r="F25" s="281">
        <v>213400000</v>
      </c>
      <c r="G25" s="281">
        <v>10583</v>
      </c>
      <c r="H25" s="281">
        <v>203199920</v>
      </c>
      <c r="I25" s="282" t="s">
        <v>7</v>
      </c>
      <c r="J25" s="281">
        <v>923636</v>
      </c>
      <c r="U25" s="283"/>
    </row>
    <row r="26" spans="1:10" ht="12.75">
      <c r="A26" s="284"/>
      <c r="B26" s="285"/>
      <c r="C26" s="286"/>
      <c r="D26" s="271"/>
      <c r="E26" s="271"/>
      <c r="F26" s="271"/>
      <c r="G26" s="271"/>
      <c r="H26" s="271"/>
      <c r="I26" s="271"/>
      <c r="J26" s="271"/>
    </row>
    <row r="27" spans="1:10" ht="62.25" customHeight="1">
      <c r="A27" s="1380" t="s">
        <v>722</v>
      </c>
      <c r="B27" s="1380"/>
      <c r="C27" s="240"/>
      <c r="D27" s="241"/>
      <c r="E27" s="241"/>
      <c r="F27" s="269"/>
      <c r="G27" s="269"/>
      <c r="H27" s="1381" t="s">
        <v>723</v>
      </c>
      <c r="I27" s="1381"/>
      <c r="J27" s="1381"/>
    </row>
    <row r="29" spans="1:10" ht="12.75">
      <c r="A29" s="1392"/>
      <c r="B29" s="1392"/>
      <c r="C29" s="1392"/>
      <c r="D29" s="1392"/>
      <c r="E29" s="1392"/>
      <c r="F29" s="1392"/>
      <c r="G29" s="1392"/>
      <c r="H29" s="1392"/>
      <c r="I29" s="1392"/>
      <c r="J29" s="1392"/>
    </row>
  </sheetData>
  <sheetProtection/>
  <mergeCells count="14">
    <mergeCell ref="A29:J29"/>
    <mergeCell ref="A9:A10"/>
    <mergeCell ref="B9:B10"/>
    <mergeCell ref="C9:F9"/>
    <mergeCell ref="G9:J9"/>
    <mergeCell ref="A25:B25"/>
    <mergeCell ref="A27:B27"/>
    <mergeCell ref="H27:J27"/>
    <mergeCell ref="E1:I1"/>
    <mergeCell ref="A2:J2"/>
    <mergeCell ref="A3:J3"/>
    <mergeCell ref="A5:J5"/>
    <mergeCell ref="A8:C8"/>
    <mergeCell ref="H8:J8"/>
  </mergeCells>
  <printOptions horizontalCentered="1"/>
  <pageMargins left="0.75" right="0.2" top="0.25" bottom="0.23" header="0.2" footer="0.2"/>
  <pageSetup fitToHeight="1" fitToWidth="1" horizontalDpi="600" verticalDpi="600" orientation="landscape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FD9C6"/>
  </sheetPr>
  <dimension ref="A1:J31"/>
  <sheetViews>
    <sheetView view="pageBreakPreview" zoomScaleSheetLayoutView="100" zoomScalePageLayoutView="0" workbookViewId="0" topLeftCell="A11">
      <selection activeCell="I21" sqref="I21"/>
    </sheetView>
  </sheetViews>
  <sheetFormatPr defaultColWidth="9.140625" defaultRowHeight="12.75"/>
  <cols>
    <col min="1" max="1" width="7.421875" style="287" customWidth="1"/>
    <col min="2" max="2" width="17.140625" style="287" customWidth="1"/>
    <col min="3" max="3" width="11.00390625" style="287" customWidth="1"/>
    <col min="4" max="4" width="10.00390625" style="287" customWidth="1"/>
    <col min="5" max="5" width="13.140625" style="287" customWidth="1"/>
    <col min="6" max="6" width="14.28125" style="287" customWidth="1"/>
    <col min="7" max="7" width="13.28125" style="287" customWidth="1"/>
    <col min="8" max="8" width="14.7109375" style="287" customWidth="1"/>
    <col min="9" max="9" width="16.7109375" style="287" customWidth="1"/>
    <col min="10" max="10" width="19.28125" style="287" customWidth="1"/>
    <col min="11" max="16384" width="9.140625" style="287" customWidth="1"/>
  </cols>
  <sheetData>
    <row r="1" spans="5:10" ht="16.5">
      <c r="E1" s="1404"/>
      <c r="F1" s="1404"/>
      <c r="G1" s="1404"/>
      <c r="H1" s="1404"/>
      <c r="I1" s="1404"/>
      <c r="J1" s="288" t="s">
        <v>332</v>
      </c>
    </row>
    <row r="2" spans="1:10" ht="16.5">
      <c r="A2" s="1405" t="s">
        <v>0</v>
      </c>
      <c r="B2" s="1405"/>
      <c r="C2" s="1405"/>
      <c r="D2" s="1405"/>
      <c r="E2" s="1405"/>
      <c r="F2" s="1405"/>
      <c r="G2" s="1405"/>
      <c r="H2" s="1405"/>
      <c r="I2" s="1405"/>
      <c r="J2" s="1405"/>
    </row>
    <row r="3" spans="1:10" ht="18.75">
      <c r="A3" s="1406" t="s">
        <v>655</v>
      </c>
      <c r="B3" s="1406"/>
      <c r="C3" s="1406"/>
      <c r="D3" s="1406"/>
      <c r="E3" s="1406"/>
      <c r="F3" s="1406"/>
      <c r="G3" s="1406"/>
      <c r="H3" s="1406"/>
      <c r="I3" s="1406"/>
      <c r="J3" s="1406"/>
    </row>
    <row r="4" ht="14.25" customHeight="1"/>
    <row r="5" spans="1:10" ht="19.5" customHeight="1">
      <c r="A5" s="1407" t="s">
        <v>767</v>
      </c>
      <c r="B5" s="1407"/>
      <c r="C5" s="1407"/>
      <c r="D5" s="1407"/>
      <c r="E5" s="1407"/>
      <c r="F5" s="1407"/>
      <c r="G5" s="1407"/>
      <c r="H5" s="1407"/>
      <c r="I5" s="1407"/>
      <c r="J5" s="1407"/>
    </row>
    <row r="6" spans="1:10" ht="13.5" customHeight="1">
      <c r="A6" s="289"/>
      <c r="B6" s="289"/>
      <c r="C6" s="289"/>
      <c r="D6" s="289"/>
      <c r="E6" s="289"/>
      <c r="F6" s="289"/>
      <c r="G6" s="289"/>
      <c r="H6" s="289"/>
      <c r="I6" s="289"/>
      <c r="J6" s="289"/>
    </row>
    <row r="7" ht="0.75" customHeight="1"/>
    <row r="8" spans="1:10" ht="16.5" customHeight="1">
      <c r="A8" s="1408" t="s">
        <v>741</v>
      </c>
      <c r="B8" s="1408"/>
      <c r="C8" s="1408"/>
      <c r="D8" s="116"/>
      <c r="E8" s="116"/>
      <c r="F8" s="116"/>
      <c r="G8" s="116"/>
      <c r="H8" s="1409" t="s">
        <v>759</v>
      </c>
      <c r="I8" s="1409"/>
      <c r="J8" s="1409"/>
    </row>
    <row r="9" spans="1:10" ht="16.5" customHeight="1">
      <c r="A9" s="1249" t="s">
        <v>2</v>
      </c>
      <c r="B9" s="1249" t="s">
        <v>3</v>
      </c>
      <c r="C9" s="1411" t="s">
        <v>668</v>
      </c>
      <c r="D9" s="1412"/>
      <c r="E9" s="1412"/>
      <c r="F9" s="1413"/>
      <c r="G9" s="1252" t="s">
        <v>94</v>
      </c>
      <c r="H9" s="1414"/>
      <c r="I9" s="1414"/>
      <c r="J9" s="1253"/>
    </row>
    <row r="10" spans="1:10" ht="77.25" customHeight="1">
      <c r="A10" s="1249"/>
      <c r="B10" s="1249"/>
      <c r="C10" s="119" t="s">
        <v>164</v>
      </c>
      <c r="D10" s="119" t="s">
        <v>11</v>
      </c>
      <c r="E10" s="341" t="s">
        <v>768</v>
      </c>
      <c r="F10" s="290" t="s">
        <v>180</v>
      </c>
      <c r="G10" s="119" t="s">
        <v>164</v>
      </c>
      <c r="H10" s="291" t="s">
        <v>12</v>
      </c>
      <c r="I10" s="292" t="s">
        <v>102</v>
      </c>
      <c r="J10" s="119" t="s">
        <v>181</v>
      </c>
    </row>
    <row r="11" spans="1:10" ht="16.5">
      <c r="A11" s="119">
        <v>1</v>
      </c>
      <c r="B11" s="119">
        <v>2</v>
      </c>
      <c r="C11" s="119">
        <v>3</v>
      </c>
      <c r="D11" s="119">
        <v>4</v>
      </c>
      <c r="E11" s="119">
        <v>5</v>
      </c>
      <c r="F11" s="290">
        <v>6</v>
      </c>
      <c r="G11" s="674">
        <v>7</v>
      </c>
      <c r="H11" s="293">
        <v>8</v>
      </c>
      <c r="I11" s="119">
        <v>9</v>
      </c>
      <c r="J11" s="119">
        <v>10</v>
      </c>
    </row>
    <row r="12" spans="1:10" ht="21" customHeight="1">
      <c r="A12" s="129">
        <v>1</v>
      </c>
      <c r="B12" s="188" t="s">
        <v>743</v>
      </c>
      <c r="C12" s="190">
        <v>0</v>
      </c>
      <c r="D12" s="190">
        <v>0</v>
      </c>
      <c r="E12" s="277">
        <v>302</v>
      </c>
      <c r="F12" s="189">
        <v>0</v>
      </c>
      <c r="G12" s="190">
        <v>0</v>
      </c>
      <c r="H12" s="190">
        <v>0</v>
      </c>
      <c r="I12" s="190">
        <v>302</v>
      </c>
      <c r="J12" s="190">
        <v>0</v>
      </c>
    </row>
    <row r="13" spans="1:10" ht="21" customHeight="1">
      <c r="A13" s="129">
        <v>2</v>
      </c>
      <c r="B13" s="188" t="s">
        <v>744</v>
      </c>
      <c r="C13" s="190">
        <v>0</v>
      </c>
      <c r="D13" s="190">
        <v>0</v>
      </c>
      <c r="E13" s="277">
        <v>302</v>
      </c>
      <c r="F13" s="189">
        <v>0</v>
      </c>
      <c r="G13" s="190">
        <v>0</v>
      </c>
      <c r="H13" s="190">
        <v>0</v>
      </c>
      <c r="I13" s="190">
        <v>302</v>
      </c>
      <c r="J13" s="190">
        <v>0</v>
      </c>
    </row>
    <row r="14" spans="1:10" ht="21" customHeight="1">
      <c r="A14" s="129">
        <v>3</v>
      </c>
      <c r="B14" s="188" t="s">
        <v>745</v>
      </c>
      <c r="C14" s="190">
        <v>0</v>
      </c>
      <c r="D14" s="190">
        <v>0</v>
      </c>
      <c r="E14" s="277">
        <v>302</v>
      </c>
      <c r="F14" s="189">
        <v>0</v>
      </c>
      <c r="G14" s="190">
        <v>0</v>
      </c>
      <c r="H14" s="190">
        <v>0</v>
      </c>
      <c r="I14" s="190">
        <v>302</v>
      </c>
      <c r="J14" s="190">
        <v>0</v>
      </c>
    </row>
    <row r="15" spans="1:10" s="295" customFormat="1" ht="21" customHeight="1">
      <c r="A15" s="294">
        <v>4</v>
      </c>
      <c r="B15" s="174" t="s">
        <v>746</v>
      </c>
      <c r="C15" s="189">
        <v>0</v>
      </c>
      <c r="D15" s="189">
        <v>0</v>
      </c>
      <c r="E15" s="277">
        <v>302</v>
      </c>
      <c r="F15" s="189">
        <v>0</v>
      </c>
      <c r="G15" s="190">
        <v>0</v>
      </c>
      <c r="H15" s="190">
        <v>0</v>
      </c>
      <c r="I15" s="190">
        <v>302</v>
      </c>
      <c r="J15" s="190">
        <v>0</v>
      </c>
    </row>
    <row r="16" spans="1:10" ht="21" customHeight="1">
      <c r="A16" s="129">
        <v>5</v>
      </c>
      <c r="B16" s="188" t="s">
        <v>747</v>
      </c>
      <c r="C16" s="190">
        <v>12</v>
      </c>
      <c r="D16" s="190">
        <v>976</v>
      </c>
      <c r="E16" s="277">
        <v>302</v>
      </c>
      <c r="F16" s="189">
        <v>294752</v>
      </c>
      <c r="G16" s="190">
        <v>12</v>
      </c>
      <c r="H16" s="190">
        <v>222272</v>
      </c>
      <c r="I16" s="190">
        <v>302</v>
      </c>
      <c r="J16" s="190">
        <v>736</v>
      </c>
    </row>
    <row r="17" spans="1:10" ht="21" customHeight="1">
      <c r="A17" s="129">
        <v>6</v>
      </c>
      <c r="B17" s="188" t="s">
        <v>748</v>
      </c>
      <c r="C17" s="190">
        <v>7</v>
      </c>
      <c r="D17" s="190">
        <v>104</v>
      </c>
      <c r="E17" s="277">
        <v>302</v>
      </c>
      <c r="F17" s="189">
        <v>31408</v>
      </c>
      <c r="G17" s="190">
        <v>5</v>
      </c>
      <c r="H17" s="190">
        <v>26576</v>
      </c>
      <c r="I17" s="190">
        <v>302</v>
      </c>
      <c r="J17" s="190">
        <v>88</v>
      </c>
    </row>
    <row r="18" spans="1:10" ht="21" customHeight="1">
      <c r="A18" s="129">
        <v>7</v>
      </c>
      <c r="B18" s="188" t="s">
        <v>749</v>
      </c>
      <c r="C18" s="190">
        <v>20</v>
      </c>
      <c r="D18" s="190">
        <v>2200</v>
      </c>
      <c r="E18" s="277">
        <v>302</v>
      </c>
      <c r="F18" s="189">
        <v>664400</v>
      </c>
      <c r="G18" s="190">
        <v>20</v>
      </c>
      <c r="H18" s="190">
        <v>664400</v>
      </c>
      <c r="I18" s="190">
        <v>302</v>
      </c>
      <c r="J18" s="190">
        <v>2200</v>
      </c>
    </row>
    <row r="19" spans="1:10" ht="21" customHeight="1">
      <c r="A19" s="129">
        <v>8</v>
      </c>
      <c r="B19" s="188" t="s">
        <v>750</v>
      </c>
      <c r="C19" s="190">
        <v>0</v>
      </c>
      <c r="D19" s="190">
        <v>0</v>
      </c>
      <c r="E19" s="277">
        <v>302</v>
      </c>
      <c r="F19" s="189">
        <v>0</v>
      </c>
      <c r="G19" s="190">
        <v>0</v>
      </c>
      <c r="H19" s="190">
        <v>0</v>
      </c>
      <c r="I19" s="190">
        <v>302</v>
      </c>
      <c r="J19" s="190">
        <v>0</v>
      </c>
    </row>
    <row r="20" spans="1:10" ht="21" customHeight="1">
      <c r="A20" s="129">
        <v>9</v>
      </c>
      <c r="B20" s="188" t="s">
        <v>751</v>
      </c>
      <c r="C20" s="190">
        <v>21</v>
      </c>
      <c r="D20" s="190">
        <v>490</v>
      </c>
      <c r="E20" s="277">
        <v>302</v>
      </c>
      <c r="F20" s="189">
        <v>147980</v>
      </c>
      <c r="G20" s="190">
        <v>23</v>
      </c>
      <c r="H20" s="190">
        <v>127444</v>
      </c>
      <c r="I20" s="190">
        <v>302</v>
      </c>
      <c r="J20" s="190">
        <v>422</v>
      </c>
    </row>
    <row r="21" spans="1:10" ht="21" customHeight="1">
      <c r="A21" s="129">
        <v>10</v>
      </c>
      <c r="B21" s="188" t="s">
        <v>752</v>
      </c>
      <c r="C21" s="190">
        <v>0</v>
      </c>
      <c r="D21" s="190">
        <v>0</v>
      </c>
      <c r="E21" s="277">
        <v>302</v>
      </c>
      <c r="F21" s="189">
        <v>0</v>
      </c>
      <c r="G21" s="190">
        <v>0</v>
      </c>
      <c r="H21" s="190">
        <v>0</v>
      </c>
      <c r="I21" s="190">
        <v>302</v>
      </c>
      <c r="J21" s="190">
        <v>0</v>
      </c>
    </row>
    <row r="22" spans="1:10" ht="21" customHeight="1">
      <c r="A22" s="129">
        <v>11</v>
      </c>
      <c r="B22" s="188" t="s">
        <v>753</v>
      </c>
      <c r="C22" s="190">
        <v>0</v>
      </c>
      <c r="D22" s="190">
        <v>0</v>
      </c>
      <c r="E22" s="277">
        <v>302</v>
      </c>
      <c r="F22" s="189">
        <v>0</v>
      </c>
      <c r="G22" s="190">
        <v>0</v>
      </c>
      <c r="H22" s="190">
        <v>0</v>
      </c>
      <c r="I22" s="190">
        <v>302</v>
      </c>
      <c r="J22" s="190">
        <v>0</v>
      </c>
    </row>
    <row r="23" spans="1:10" ht="21" customHeight="1">
      <c r="A23" s="129">
        <v>12</v>
      </c>
      <c r="B23" s="188" t="s">
        <v>754</v>
      </c>
      <c r="C23" s="190">
        <v>0</v>
      </c>
      <c r="D23" s="190">
        <v>0</v>
      </c>
      <c r="E23" s="277">
        <v>302</v>
      </c>
      <c r="F23" s="189">
        <v>0</v>
      </c>
      <c r="G23" s="190">
        <v>0</v>
      </c>
      <c r="H23" s="190">
        <v>0</v>
      </c>
      <c r="I23" s="190">
        <v>302</v>
      </c>
      <c r="J23" s="190">
        <v>0</v>
      </c>
    </row>
    <row r="24" spans="1:10" ht="21" customHeight="1">
      <c r="A24" s="129">
        <v>13</v>
      </c>
      <c r="B24" s="188" t="s">
        <v>755</v>
      </c>
      <c r="C24" s="190">
        <v>4</v>
      </c>
      <c r="D24" s="190">
        <v>185</v>
      </c>
      <c r="E24" s="277">
        <v>302</v>
      </c>
      <c r="F24" s="189">
        <v>55870</v>
      </c>
      <c r="G24" s="190">
        <v>4</v>
      </c>
      <c r="H24" s="190">
        <v>36240</v>
      </c>
      <c r="I24" s="190">
        <v>302</v>
      </c>
      <c r="J24" s="190">
        <v>120</v>
      </c>
    </row>
    <row r="25" spans="1:10" s="296" customFormat="1" ht="21" customHeight="1">
      <c r="A25" s="1252" t="s">
        <v>13</v>
      </c>
      <c r="B25" s="1253"/>
      <c r="C25" s="191">
        <v>64</v>
      </c>
      <c r="D25" s="191">
        <v>3955</v>
      </c>
      <c r="E25" s="191" t="s">
        <v>7</v>
      </c>
      <c r="F25" s="191">
        <v>1194410</v>
      </c>
      <c r="G25" s="191">
        <v>64</v>
      </c>
      <c r="H25" s="191">
        <v>1076932</v>
      </c>
      <c r="I25" s="191" t="s">
        <v>7</v>
      </c>
      <c r="J25" s="191">
        <v>3566</v>
      </c>
    </row>
    <row r="26" spans="1:10" ht="16.5">
      <c r="A26" s="297"/>
      <c r="B26" s="298"/>
      <c r="C26" s="298"/>
      <c r="D26" s="299"/>
      <c r="E26" s="299"/>
      <c r="F26" s="299"/>
      <c r="G26" s="299"/>
      <c r="H26" s="299"/>
      <c r="I26" s="299"/>
      <c r="J26" s="299"/>
    </row>
    <row r="27" spans="1:10" ht="69" customHeight="1">
      <c r="A27" s="1415" t="s">
        <v>761</v>
      </c>
      <c r="B27" s="1415"/>
      <c r="C27" s="300"/>
      <c r="D27" s="301"/>
      <c r="E27" s="301"/>
      <c r="F27" s="302"/>
      <c r="G27" s="302"/>
      <c r="H27" s="1416" t="s">
        <v>723</v>
      </c>
      <c r="I27" s="1416"/>
      <c r="J27" s="1416"/>
    </row>
    <row r="29" spans="1:10" ht="16.5">
      <c r="A29" s="1410"/>
      <c r="B29" s="1410"/>
      <c r="C29" s="1410"/>
      <c r="D29" s="1410"/>
      <c r="E29" s="1410"/>
      <c r="F29" s="1410"/>
      <c r="G29" s="1410"/>
      <c r="H29" s="1410"/>
      <c r="I29" s="1410"/>
      <c r="J29" s="1410"/>
    </row>
    <row r="31" spans="1:10" ht="16.5">
      <c r="A31" s="1410"/>
      <c r="B31" s="1410"/>
      <c r="C31" s="1410"/>
      <c r="D31" s="1410"/>
      <c r="E31" s="1410"/>
      <c r="F31" s="1410"/>
      <c r="G31" s="1410"/>
      <c r="H31" s="1410"/>
      <c r="I31" s="1410"/>
      <c r="J31" s="1410"/>
    </row>
  </sheetData>
  <sheetProtection/>
  <mergeCells count="15">
    <mergeCell ref="A29:J29"/>
    <mergeCell ref="A31:J31"/>
    <mergeCell ref="A9:A10"/>
    <mergeCell ref="B9:B10"/>
    <mergeCell ref="C9:F9"/>
    <mergeCell ref="G9:J9"/>
    <mergeCell ref="A25:B25"/>
    <mergeCell ref="A27:B27"/>
    <mergeCell ref="H27:J27"/>
    <mergeCell ref="E1:I1"/>
    <mergeCell ref="A2:J2"/>
    <mergeCell ref="A3:J3"/>
    <mergeCell ref="A5:J5"/>
    <mergeCell ref="A8:C8"/>
    <mergeCell ref="H8:J8"/>
  </mergeCells>
  <printOptions horizontalCentered="1"/>
  <pageMargins left="0.7" right="0.2" top="0.25" bottom="0.25" header="0.2" footer="0.2"/>
  <pageSetup horizontalDpi="600" verticalDpi="600" orientation="landscape" paperSize="9" scale="95" r:id="rId1"/>
  <headerFooter>
    <oddFooter>&amp;CSheet-68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FD9C6"/>
  </sheetPr>
  <dimension ref="A1:J27"/>
  <sheetViews>
    <sheetView view="pageBreakPreview" zoomScale="120" zoomScaleSheetLayoutView="120" zoomScalePageLayoutView="0" workbookViewId="0" topLeftCell="A6">
      <selection activeCell="G16" sqref="G16"/>
    </sheetView>
  </sheetViews>
  <sheetFormatPr defaultColWidth="9.140625" defaultRowHeight="12.75"/>
  <cols>
    <col min="1" max="1" width="7.421875" style="303" customWidth="1"/>
    <col min="2" max="2" width="17.140625" style="303" customWidth="1"/>
    <col min="3" max="3" width="11.00390625" style="432" customWidth="1"/>
    <col min="4" max="4" width="10.00390625" style="303" customWidth="1"/>
    <col min="5" max="5" width="13.140625" style="303" customWidth="1"/>
    <col min="6" max="6" width="15.140625" style="303" customWidth="1"/>
    <col min="7" max="7" width="13.28125" style="303" customWidth="1"/>
    <col min="8" max="8" width="14.7109375" style="303" customWidth="1"/>
    <col min="9" max="9" width="16.7109375" style="303" customWidth="1"/>
    <col min="10" max="10" width="19.28125" style="303" customWidth="1"/>
    <col min="11" max="16384" width="9.140625" style="303" customWidth="1"/>
  </cols>
  <sheetData>
    <row r="1" spans="5:10" ht="15">
      <c r="E1" s="1417"/>
      <c r="F1" s="1417"/>
      <c r="G1" s="1417"/>
      <c r="H1" s="1417"/>
      <c r="I1" s="1417"/>
      <c r="J1" s="304" t="s">
        <v>331</v>
      </c>
    </row>
    <row r="2" spans="1:10" ht="15.75">
      <c r="A2" s="1418" t="s">
        <v>0</v>
      </c>
      <c r="B2" s="1418"/>
      <c r="C2" s="1418"/>
      <c r="D2" s="1418"/>
      <c r="E2" s="1418"/>
      <c r="F2" s="1418"/>
      <c r="G2" s="1418"/>
      <c r="H2" s="1418"/>
      <c r="I2" s="1418"/>
      <c r="J2" s="1418"/>
    </row>
    <row r="3" spans="1:10" ht="20.25">
      <c r="A3" s="1419" t="s">
        <v>655</v>
      </c>
      <c r="B3" s="1419"/>
      <c r="C3" s="1419"/>
      <c r="D3" s="1419"/>
      <c r="E3" s="1419"/>
      <c r="F3" s="1419"/>
      <c r="G3" s="1419"/>
      <c r="H3" s="1419"/>
      <c r="I3" s="1419"/>
      <c r="J3" s="1419"/>
    </row>
    <row r="4" spans="1:10" ht="31.5" customHeight="1">
      <c r="A4" s="1420" t="s">
        <v>670</v>
      </c>
      <c r="B4" s="1420"/>
      <c r="C4" s="1420"/>
      <c r="D4" s="1420"/>
      <c r="E4" s="1420"/>
      <c r="F4" s="1420"/>
      <c r="G4" s="1420"/>
      <c r="H4" s="1420"/>
      <c r="I4" s="1420"/>
      <c r="J4" s="1420"/>
    </row>
    <row r="5" ht="0.75" customHeight="1"/>
    <row r="6" spans="1:10" ht="15">
      <c r="A6" s="1421" t="s">
        <v>741</v>
      </c>
      <c r="B6" s="1421"/>
      <c r="C6" s="1421"/>
      <c r="H6" s="1422" t="s">
        <v>770</v>
      </c>
      <c r="I6" s="1422"/>
      <c r="J6" s="1422"/>
    </row>
    <row r="7" spans="1:10" s="305" customFormat="1" ht="16.5">
      <c r="A7" s="1424" t="s">
        <v>2</v>
      </c>
      <c r="B7" s="1424" t="s">
        <v>3</v>
      </c>
      <c r="C7" s="1425" t="s">
        <v>668</v>
      </c>
      <c r="D7" s="1426"/>
      <c r="E7" s="1426"/>
      <c r="F7" s="1427"/>
      <c r="G7" s="1425" t="s">
        <v>94</v>
      </c>
      <c r="H7" s="1426"/>
      <c r="I7" s="1426"/>
      <c r="J7" s="1427"/>
    </row>
    <row r="8" spans="1:10" s="305" customFormat="1" ht="61.5" customHeight="1">
      <c r="A8" s="1424"/>
      <c r="B8" s="1424"/>
      <c r="C8" s="597" t="s">
        <v>164</v>
      </c>
      <c r="D8" s="306" t="s">
        <v>11</v>
      </c>
      <c r="E8" s="307" t="s">
        <v>762</v>
      </c>
      <c r="F8" s="307" t="s">
        <v>180</v>
      </c>
      <c r="G8" s="306" t="s">
        <v>164</v>
      </c>
      <c r="H8" s="308" t="s">
        <v>12</v>
      </c>
      <c r="I8" s="309" t="s">
        <v>102</v>
      </c>
      <c r="J8" s="306" t="s">
        <v>181</v>
      </c>
    </row>
    <row r="9" spans="1:10" s="305" customFormat="1" ht="16.5">
      <c r="A9" s="306">
        <v>1</v>
      </c>
      <c r="B9" s="306">
        <v>2</v>
      </c>
      <c r="C9" s="597">
        <v>3</v>
      </c>
      <c r="D9" s="306">
        <v>4</v>
      </c>
      <c r="E9" s="306">
        <v>5</v>
      </c>
      <c r="F9" s="307">
        <v>6</v>
      </c>
      <c r="G9" s="306">
        <v>7</v>
      </c>
      <c r="H9" s="310">
        <v>8</v>
      </c>
      <c r="I9" s="306">
        <v>9</v>
      </c>
      <c r="J9" s="306">
        <v>10</v>
      </c>
    </row>
    <row r="10" spans="1:10" s="305" customFormat="1" ht="21.75" customHeight="1">
      <c r="A10" s="311">
        <v>1</v>
      </c>
      <c r="B10" s="312" t="s">
        <v>743</v>
      </c>
      <c r="C10" s="317">
        <v>0</v>
      </c>
      <c r="D10" s="313">
        <v>0</v>
      </c>
      <c r="E10" s="311">
        <v>42</v>
      </c>
      <c r="F10" s="313">
        <v>0</v>
      </c>
      <c r="G10" s="313">
        <v>0</v>
      </c>
      <c r="H10" s="313">
        <v>0</v>
      </c>
      <c r="I10" s="311">
        <v>42</v>
      </c>
      <c r="J10" s="313">
        <v>0</v>
      </c>
    </row>
    <row r="11" spans="1:10" s="305" customFormat="1" ht="21.75" customHeight="1">
      <c r="A11" s="311">
        <v>2</v>
      </c>
      <c r="B11" s="312" t="s">
        <v>744</v>
      </c>
      <c r="C11" s="317">
        <v>102</v>
      </c>
      <c r="D11" s="313">
        <v>1582</v>
      </c>
      <c r="E11" s="311">
        <v>42</v>
      </c>
      <c r="F11" s="313">
        <v>66444</v>
      </c>
      <c r="G11" s="313">
        <v>0</v>
      </c>
      <c r="H11" s="313">
        <v>0</v>
      </c>
      <c r="I11" s="311">
        <v>42</v>
      </c>
      <c r="J11" s="313">
        <v>0</v>
      </c>
    </row>
    <row r="12" spans="1:10" s="305" customFormat="1" ht="21.75" customHeight="1">
      <c r="A12" s="311">
        <v>3</v>
      </c>
      <c r="B12" s="312" t="s">
        <v>745</v>
      </c>
      <c r="C12" s="317">
        <v>0</v>
      </c>
      <c r="D12" s="313">
        <v>0</v>
      </c>
      <c r="E12" s="311">
        <v>42</v>
      </c>
      <c r="F12" s="313">
        <v>0</v>
      </c>
      <c r="G12" s="313">
        <v>0</v>
      </c>
      <c r="H12" s="313">
        <v>0</v>
      </c>
      <c r="I12" s="311">
        <v>42</v>
      </c>
      <c r="J12" s="313">
        <v>0</v>
      </c>
    </row>
    <row r="13" spans="1:10" s="316" customFormat="1" ht="21.75" customHeight="1">
      <c r="A13" s="314">
        <v>4</v>
      </c>
      <c r="B13" s="315" t="s">
        <v>746</v>
      </c>
      <c r="C13" s="317">
        <v>0</v>
      </c>
      <c r="D13" s="313">
        <v>0</v>
      </c>
      <c r="E13" s="311">
        <v>42</v>
      </c>
      <c r="F13" s="313">
        <v>0</v>
      </c>
      <c r="G13" s="313">
        <v>0</v>
      </c>
      <c r="H13" s="313">
        <v>0</v>
      </c>
      <c r="I13" s="311">
        <v>42</v>
      </c>
      <c r="J13" s="313">
        <v>0</v>
      </c>
    </row>
    <row r="14" spans="1:10" s="305" customFormat="1" ht="21.75" customHeight="1">
      <c r="A14" s="311">
        <v>5</v>
      </c>
      <c r="B14" s="312" t="s">
        <v>747</v>
      </c>
      <c r="C14" s="317">
        <v>0</v>
      </c>
      <c r="D14" s="317">
        <v>0</v>
      </c>
      <c r="E14" s="311">
        <v>42</v>
      </c>
      <c r="F14" s="313">
        <v>0</v>
      </c>
      <c r="G14" s="313">
        <v>0</v>
      </c>
      <c r="H14" s="313">
        <v>0</v>
      </c>
      <c r="I14" s="311">
        <v>42</v>
      </c>
      <c r="J14" s="313">
        <v>0</v>
      </c>
    </row>
    <row r="15" spans="1:10" s="305" customFormat="1" ht="21.75" customHeight="1">
      <c r="A15" s="311">
        <v>6</v>
      </c>
      <c r="B15" s="312" t="s">
        <v>748</v>
      </c>
      <c r="C15" s="317">
        <v>0</v>
      </c>
      <c r="D15" s="317">
        <v>0</v>
      </c>
      <c r="E15" s="311">
        <v>42</v>
      </c>
      <c r="F15" s="313">
        <v>0</v>
      </c>
      <c r="G15" s="313">
        <v>0</v>
      </c>
      <c r="H15" s="313">
        <v>0</v>
      </c>
      <c r="I15" s="311">
        <v>42</v>
      </c>
      <c r="J15" s="313">
        <v>0</v>
      </c>
    </row>
    <row r="16" spans="1:10" s="305" customFormat="1" ht="21.75" customHeight="1">
      <c r="A16" s="311">
        <v>7</v>
      </c>
      <c r="B16" s="312" t="s">
        <v>749</v>
      </c>
      <c r="C16" s="317">
        <v>0</v>
      </c>
      <c r="D16" s="317">
        <v>0</v>
      </c>
      <c r="E16" s="311">
        <v>42</v>
      </c>
      <c r="F16" s="313">
        <v>0</v>
      </c>
      <c r="G16" s="313">
        <v>0</v>
      </c>
      <c r="H16" s="313">
        <v>0</v>
      </c>
      <c r="I16" s="311">
        <v>42</v>
      </c>
      <c r="J16" s="313">
        <v>0</v>
      </c>
    </row>
    <row r="17" spans="1:10" s="305" customFormat="1" ht="21.75" customHeight="1">
      <c r="A17" s="311">
        <v>8</v>
      </c>
      <c r="B17" s="312" t="s">
        <v>750</v>
      </c>
      <c r="C17" s="317">
        <v>2592</v>
      </c>
      <c r="D17" s="313">
        <v>147133</v>
      </c>
      <c r="E17" s="311">
        <v>42</v>
      </c>
      <c r="F17" s="313">
        <v>6179586</v>
      </c>
      <c r="G17" s="313">
        <v>0</v>
      </c>
      <c r="H17" s="313">
        <v>0</v>
      </c>
      <c r="I17" s="311">
        <v>42</v>
      </c>
      <c r="J17" s="313">
        <v>0</v>
      </c>
    </row>
    <row r="18" spans="1:10" s="305" customFormat="1" ht="21.75" customHeight="1">
      <c r="A18" s="311">
        <v>9</v>
      </c>
      <c r="B18" s="312" t="s">
        <v>751</v>
      </c>
      <c r="C18" s="317">
        <v>628</v>
      </c>
      <c r="D18" s="313">
        <v>30972</v>
      </c>
      <c r="E18" s="311">
        <v>42</v>
      </c>
      <c r="F18" s="313">
        <v>1300824</v>
      </c>
      <c r="G18" s="313">
        <v>0</v>
      </c>
      <c r="H18" s="313">
        <v>0</v>
      </c>
      <c r="I18" s="311">
        <v>42</v>
      </c>
      <c r="J18" s="313">
        <v>0</v>
      </c>
    </row>
    <row r="19" spans="1:10" s="305" customFormat="1" ht="21.75" customHeight="1">
      <c r="A19" s="311">
        <v>10</v>
      </c>
      <c r="B19" s="312" t="s">
        <v>752</v>
      </c>
      <c r="C19" s="317">
        <v>0</v>
      </c>
      <c r="D19" s="313">
        <v>0</v>
      </c>
      <c r="E19" s="311">
        <v>42</v>
      </c>
      <c r="F19" s="313">
        <v>0</v>
      </c>
      <c r="G19" s="313">
        <v>0</v>
      </c>
      <c r="H19" s="313">
        <v>0</v>
      </c>
      <c r="I19" s="311">
        <v>42</v>
      </c>
      <c r="J19" s="313">
        <v>0</v>
      </c>
    </row>
    <row r="20" spans="1:10" s="305" customFormat="1" ht="21.75" customHeight="1">
      <c r="A20" s="311">
        <v>11</v>
      </c>
      <c r="B20" s="312" t="s">
        <v>753</v>
      </c>
      <c r="C20" s="317">
        <v>829</v>
      </c>
      <c r="D20" s="313">
        <v>24345</v>
      </c>
      <c r="E20" s="311">
        <v>42</v>
      </c>
      <c r="F20" s="313">
        <v>1022490</v>
      </c>
      <c r="G20" s="313">
        <v>0</v>
      </c>
      <c r="H20" s="313">
        <v>0</v>
      </c>
      <c r="I20" s="311">
        <v>42</v>
      </c>
      <c r="J20" s="313">
        <v>0</v>
      </c>
    </row>
    <row r="21" spans="1:10" s="305" customFormat="1" ht="21.75" customHeight="1">
      <c r="A21" s="311">
        <v>12</v>
      </c>
      <c r="B21" s="312" t="s">
        <v>754</v>
      </c>
      <c r="C21" s="317">
        <v>926</v>
      </c>
      <c r="D21" s="313">
        <v>38641</v>
      </c>
      <c r="E21" s="311">
        <v>42</v>
      </c>
      <c r="F21" s="313">
        <v>1622922</v>
      </c>
      <c r="G21" s="313">
        <v>0</v>
      </c>
      <c r="H21" s="313">
        <v>0</v>
      </c>
      <c r="I21" s="311">
        <v>42</v>
      </c>
      <c r="J21" s="313">
        <v>0</v>
      </c>
    </row>
    <row r="22" spans="1:10" s="305" customFormat="1" ht="21.75" customHeight="1">
      <c r="A22" s="311">
        <v>13</v>
      </c>
      <c r="B22" s="312" t="s">
        <v>755</v>
      </c>
      <c r="C22" s="317">
        <v>0</v>
      </c>
      <c r="D22" s="313">
        <v>0</v>
      </c>
      <c r="E22" s="311">
        <v>42</v>
      </c>
      <c r="F22" s="313">
        <v>0</v>
      </c>
      <c r="G22" s="313">
        <v>0</v>
      </c>
      <c r="H22" s="313">
        <v>0</v>
      </c>
      <c r="I22" s="311">
        <v>42</v>
      </c>
      <c r="J22" s="313">
        <v>0</v>
      </c>
    </row>
    <row r="23" spans="1:10" s="320" customFormat="1" ht="21.75" customHeight="1">
      <c r="A23" s="1425" t="s">
        <v>756</v>
      </c>
      <c r="B23" s="1427"/>
      <c r="C23" s="332">
        <v>5077</v>
      </c>
      <c r="D23" s="318">
        <v>242673</v>
      </c>
      <c r="E23" s="306" t="s">
        <v>7</v>
      </c>
      <c r="F23" s="318">
        <v>10192266</v>
      </c>
      <c r="G23" s="318">
        <v>0</v>
      </c>
      <c r="H23" s="318">
        <v>0</v>
      </c>
      <c r="I23" s="306" t="s">
        <v>7</v>
      </c>
      <c r="J23" s="319">
        <v>0</v>
      </c>
    </row>
    <row r="24" spans="1:10" ht="12" customHeight="1">
      <c r="A24" s="321"/>
      <c r="B24" s="322"/>
      <c r="C24" s="604"/>
      <c r="D24" s="323"/>
      <c r="E24" s="323"/>
      <c r="F24" s="323"/>
      <c r="G24" s="323"/>
      <c r="H24" s="323"/>
      <c r="I24" s="323"/>
      <c r="J24" s="323"/>
    </row>
    <row r="25" spans="1:10" ht="60" customHeight="1">
      <c r="A25" s="1428" t="s">
        <v>722</v>
      </c>
      <c r="B25" s="1428"/>
      <c r="C25" s="337"/>
      <c r="D25" s="324"/>
      <c r="E25" s="324"/>
      <c r="F25" s="325"/>
      <c r="G25" s="325"/>
      <c r="H25" s="1429" t="s">
        <v>723</v>
      </c>
      <c r="I25" s="1429"/>
      <c r="J25" s="1429"/>
    </row>
    <row r="27" spans="1:10" ht="13.5">
      <c r="A27" s="1423"/>
      <c r="B27" s="1423"/>
      <c r="C27" s="1423"/>
      <c r="D27" s="1423"/>
      <c r="E27" s="1423"/>
      <c r="F27" s="1423"/>
      <c r="G27" s="1423"/>
      <c r="H27" s="1423"/>
      <c r="I27" s="1423"/>
      <c r="J27" s="1423"/>
    </row>
  </sheetData>
  <sheetProtection/>
  <mergeCells count="14">
    <mergeCell ref="A27:J27"/>
    <mergeCell ref="A7:A8"/>
    <mergeCell ref="B7:B8"/>
    <mergeCell ref="C7:F7"/>
    <mergeCell ref="G7:J7"/>
    <mergeCell ref="A23:B23"/>
    <mergeCell ref="A25:B25"/>
    <mergeCell ref="H25:J25"/>
    <mergeCell ref="E1:I1"/>
    <mergeCell ref="A2:J2"/>
    <mergeCell ref="A3:J3"/>
    <mergeCell ref="A4:J4"/>
    <mergeCell ref="A6:C6"/>
    <mergeCell ref="H6:J6"/>
  </mergeCells>
  <printOptions horizontalCentered="1"/>
  <pageMargins left="0.7" right="0.2" top="0.2" bottom="0.2" header="0.2" footer="0.2"/>
  <pageSetup horizontalDpi="600" verticalDpi="600" orientation="landscape" paperSize="9" scale="95" r:id="rId1"/>
  <headerFooter>
    <oddFooter>&amp;CSheet-69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FD9C6"/>
  </sheetPr>
  <dimension ref="A1:J30"/>
  <sheetViews>
    <sheetView view="pageBreakPreview" zoomScaleSheetLayoutView="100" zoomScalePageLayoutView="0" workbookViewId="0" topLeftCell="A16">
      <selection activeCell="C11" sqref="C11:J24"/>
    </sheetView>
  </sheetViews>
  <sheetFormatPr defaultColWidth="9.140625" defaultRowHeight="12.75"/>
  <cols>
    <col min="1" max="1" width="7.421875" style="135" customWidth="1"/>
    <col min="2" max="2" width="16.421875" style="135" customWidth="1"/>
    <col min="3" max="3" width="11.00390625" style="596" customWidth="1"/>
    <col min="4" max="4" width="10.00390625" style="135" customWidth="1"/>
    <col min="5" max="5" width="13.140625" style="135" customWidth="1"/>
    <col min="6" max="6" width="14.28125" style="135" customWidth="1"/>
    <col min="7" max="7" width="13.28125" style="135" customWidth="1"/>
    <col min="8" max="8" width="14.7109375" style="135" customWidth="1"/>
    <col min="9" max="9" width="16.28125" style="135" customWidth="1"/>
    <col min="10" max="10" width="19.28125" style="135" customWidth="1"/>
    <col min="11" max="16384" width="9.140625" style="135" customWidth="1"/>
  </cols>
  <sheetData>
    <row r="1" spans="5:10" s="130" customFormat="1" ht="12.75">
      <c r="E1" s="1276"/>
      <c r="F1" s="1276"/>
      <c r="G1" s="1276"/>
      <c r="H1" s="1276"/>
      <c r="I1" s="1276"/>
      <c r="J1" s="327" t="s">
        <v>393</v>
      </c>
    </row>
    <row r="2" spans="1:10" s="130" customFormat="1" ht="15">
      <c r="A2" s="1371" t="s">
        <v>0</v>
      </c>
      <c r="B2" s="1371"/>
      <c r="C2" s="1371"/>
      <c r="D2" s="1371"/>
      <c r="E2" s="1371"/>
      <c r="F2" s="1371"/>
      <c r="G2" s="1371"/>
      <c r="H2" s="1371"/>
      <c r="I2" s="1371"/>
      <c r="J2" s="1371"/>
    </row>
    <row r="3" spans="1:10" s="130" customFormat="1" ht="20.25">
      <c r="A3" s="1370" t="s">
        <v>655</v>
      </c>
      <c r="B3" s="1370"/>
      <c r="C3" s="1370"/>
      <c r="D3" s="1370"/>
      <c r="E3" s="1370"/>
      <c r="F3" s="1370"/>
      <c r="G3" s="1370"/>
      <c r="H3" s="1370"/>
      <c r="I3" s="1370"/>
      <c r="J3" s="1370"/>
    </row>
    <row r="4" spans="1:10" ht="18.75" customHeight="1">
      <c r="A4" s="1369" t="s">
        <v>769</v>
      </c>
      <c r="B4" s="1369"/>
      <c r="C4" s="1369"/>
      <c r="D4" s="1369"/>
      <c r="E4" s="1369"/>
      <c r="F4" s="1369"/>
      <c r="G4" s="1369"/>
      <c r="H4" s="1369"/>
      <c r="I4" s="1369"/>
      <c r="J4" s="1369"/>
    </row>
    <row r="5" spans="1:10" ht="13.5" customHeight="1">
      <c r="A5" s="131"/>
      <c r="B5" s="131"/>
      <c r="C5" s="590"/>
      <c r="D5" s="131"/>
      <c r="E5" s="131"/>
      <c r="F5" s="131"/>
      <c r="G5" s="131"/>
      <c r="H5" s="131"/>
      <c r="I5" s="131"/>
      <c r="J5" s="131"/>
    </row>
    <row r="6" ht="0.75" customHeight="1"/>
    <row r="7" spans="1:10" s="328" customFormat="1" ht="16.5" customHeight="1">
      <c r="A7" s="1430" t="s">
        <v>763</v>
      </c>
      <c r="B7" s="1430"/>
      <c r="C7" s="595"/>
      <c r="H7" s="1422" t="s">
        <v>770</v>
      </c>
      <c r="I7" s="1422"/>
      <c r="J7" s="1422"/>
    </row>
    <row r="8" spans="1:10" s="316" customFormat="1" ht="16.5" customHeight="1">
      <c r="A8" s="1432" t="s">
        <v>2</v>
      </c>
      <c r="B8" s="1432" t="s">
        <v>3</v>
      </c>
      <c r="C8" s="1425" t="s">
        <v>668</v>
      </c>
      <c r="D8" s="1426"/>
      <c r="E8" s="1426"/>
      <c r="F8" s="1427"/>
      <c r="G8" s="1432" t="s">
        <v>94</v>
      </c>
      <c r="H8" s="1432"/>
      <c r="I8" s="1432"/>
      <c r="J8" s="1432"/>
    </row>
    <row r="9" spans="1:10" s="316" customFormat="1" ht="67.5" customHeight="1">
      <c r="A9" s="1432"/>
      <c r="B9" s="1432"/>
      <c r="C9" s="597" t="s">
        <v>164</v>
      </c>
      <c r="D9" s="329" t="s">
        <v>11</v>
      </c>
      <c r="E9" s="329" t="s">
        <v>764</v>
      </c>
      <c r="F9" s="329" t="s">
        <v>180</v>
      </c>
      <c r="G9" s="329" t="s">
        <v>164</v>
      </c>
      <c r="H9" s="329" t="s">
        <v>12</v>
      </c>
      <c r="I9" s="329" t="s">
        <v>102</v>
      </c>
      <c r="J9" s="329" t="s">
        <v>181</v>
      </c>
    </row>
    <row r="10" spans="1:10" s="328" customFormat="1" ht="16.5">
      <c r="A10" s="329">
        <v>1</v>
      </c>
      <c r="B10" s="329">
        <v>2</v>
      </c>
      <c r="C10" s="597">
        <v>3</v>
      </c>
      <c r="D10" s="329">
        <v>4</v>
      </c>
      <c r="E10" s="329">
        <v>5</v>
      </c>
      <c r="F10" s="329">
        <v>6</v>
      </c>
      <c r="G10" s="329">
        <v>7</v>
      </c>
      <c r="H10" s="329">
        <v>8</v>
      </c>
      <c r="I10" s="329">
        <v>9</v>
      </c>
      <c r="J10" s="329">
        <v>10</v>
      </c>
    </row>
    <row r="11" spans="1:10" s="328" customFormat="1" ht="21.75" customHeight="1">
      <c r="A11" s="314">
        <v>1</v>
      </c>
      <c r="B11" s="315" t="s">
        <v>743</v>
      </c>
      <c r="C11" s="317">
        <v>0</v>
      </c>
      <c r="D11" s="317">
        <v>0</v>
      </c>
      <c r="E11" s="317">
        <v>42</v>
      </c>
      <c r="F11" s="330">
        <v>0</v>
      </c>
      <c r="G11" s="317">
        <v>0</v>
      </c>
      <c r="H11" s="317">
        <v>0</v>
      </c>
      <c r="I11" s="317">
        <v>42</v>
      </c>
      <c r="J11" s="331">
        <v>0</v>
      </c>
    </row>
    <row r="12" spans="1:10" s="328" customFormat="1" ht="21.75" customHeight="1">
      <c r="A12" s="314">
        <v>2</v>
      </c>
      <c r="B12" s="315" t="s">
        <v>744</v>
      </c>
      <c r="C12" s="317">
        <v>48</v>
      </c>
      <c r="D12" s="317">
        <v>1350</v>
      </c>
      <c r="E12" s="317">
        <v>42</v>
      </c>
      <c r="F12" s="330">
        <v>56700</v>
      </c>
      <c r="G12" s="317">
        <v>0</v>
      </c>
      <c r="H12" s="317">
        <v>0</v>
      </c>
      <c r="I12" s="317">
        <v>42</v>
      </c>
      <c r="J12" s="331">
        <v>0</v>
      </c>
    </row>
    <row r="13" spans="1:10" s="328" customFormat="1" ht="21.75" customHeight="1">
      <c r="A13" s="314">
        <v>3</v>
      </c>
      <c r="B13" s="315" t="s">
        <v>745</v>
      </c>
      <c r="C13" s="317">
        <v>0</v>
      </c>
      <c r="D13" s="317">
        <v>0</v>
      </c>
      <c r="E13" s="317">
        <v>42</v>
      </c>
      <c r="F13" s="330">
        <v>0</v>
      </c>
      <c r="G13" s="317">
        <v>0</v>
      </c>
      <c r="H13" s="317">
        <v>0</v>
      </c>
      <c r="I13" s="317">
        <v>42</v>
      </c>
      <c r="J13" s="331">
        <v>0</v>
      </c>
    </row>
    <row r="14" spans="1:10" s="328" customFormat="1" ht="21.75" customHeight="1">
      <c r="A14" s="314">
        <v>4</v>
      </c>
      <c r="B14" s="315" t="s">
        <v>746</v>
      </c>
      <c r="C14" s="317">
        <v>0</v>
      </c>
      <c r="D14" s="317">
        <v>0</v>
      </c>
      <c r="E14" s="317">
        <v>42</v>
      </c>
      <c r="F14" s="330">
        <v>0</v>
      </c>
      <c r="G14" s="317">
        <v>0</v>
      </c>
      <c r="H14" s="317">
        <v>0</v>
      </c>
      <c r="I14" s="317">
        <v>42</v>
      </c>
      <c r="J14" s="331">
        <v>0</v>
      </c>
    </row>
    <row r="15" spans="1:10" s="328" customFormat="1" ht="21.75" customHeight="1">
      <c r="A15" s="314">
        <v>5</v>
      </c>
      <c r="B15" s="315" t="s">
        <v>747</v>
      </c>
      <c r="C15" s="317">
        <v>0</v>
      </c>
      <c r="D15" s="317">
        <v>0</v>
      </c>
      <c r="E15" s="317">
        <v>42</v>
      </c>
      <c r="F15" s="330">
        <v>0</v>
      </c>
      <c r="G15" s="317">
        <v>0</v>
      </c>
      <c r="H15" s="317">
        <v>0</v>
      </c>
      <c r="I15" s="317">
        <v>42</v>
      </c>
      <c r="J15" s="331">
        <v>0</v>
      </c>
    </row>
    <row r="16" spans="1:10" s="328" customFormat="1" ht="21.75" customHeight="1">
      <c r="A16" s="314">
        <v>6</v>
      </c>
      <c r="B16" s="315" t="s">
        <v>748</v>
      </c>
      <c r="C16" s="317">
        <v>0</v>
      </c>
      <c r="D16" s="317">
        <v>0</v>
      </c>
      <c r="E16" s="317">
        <v>42</v>
      </c>
      <c r="F16" s="330">
        <v>0</v>
      </c>
      <c r="G16" s="317">
        <v>0</v>
      </c>
      <c r="H16" s="317">
        <v>0</v>
      </c>
      <c r="I16" s="317">
        <v>42</v>
      </c>
      <c r="J16" s="331">
        <v>0</v>
      </c>
    </row>
    <row r="17" spans="1:10" s="328" customFormat="1" ht="21.75" customHeight="1">
      <c r="A17" s="314">
        <v>7</v>
      </c>
      <c r="B17" s="315" t="s">
        <v>749</v>
      </c>
      <c r="C17" s="317">
        <v>0</v>
      </c>
      <c r="D17" s="317">
        <v>0</v>
      </c>
      <c r="E17" s="317">
        <v>42</v>
      </c>
      <c r="F17" s="330">
        <v>0</v>
      </c>
      <c r="G17" s="317">
        <v>0</v>
      </c>
      <c r="H17" s="317">
        <v>0</v>
      </c>
      <c r="I17" s="317">
        <v>42</v>
      </c>
      <c r="J17" s="331">
        <v>0</v>
      </c>
    </row>
    <row r="18" spans="1:10" s="328" customFormat="1" ht="21.75" customHeight="1">
      <c r="A18" s="314">
        <v>8</v>
      </c>
      <c r="B18" s="315" t="s">
        <v>750</v>
      </c>
      <c r="C18" s="317">
        <v>845</v>
      </c>
      <c r="D18" s="331">
        <v>76991</v>
      </c>
      <c r="E18" s="317">
        <v>42</v>
      </c>
      <c r="F18" s="330">
        <v>3233622</v>
      </c>
      <c r="G18" s="317">
        <v>0</v>
      </c>
      <c r="H18" s="317">
        <v>0</v>
      </c>
      <c r="I18" s="317">
        <v>42</v>
      </c>
      <c r="J18" s="331">
        <v>0</v>
      </c>
    </row>
    <row r="19" spans="1:10" s="328" customFormat="1" ht="21.75" customHeight="1">
      <c r="A19" s="314">
        <v>9</v>
      </c>
      <c r="B19" s="315" t="s">
        <v>751</v>
      </c>
      <c r="C19" s="317">
        <v>435</v>
      </c>
      <c r="D19" s="317">
        <v>16750</v>
      </c>
      <c r="E19" s="317">
        <v>42</v>
      </c>
      <c r="F19" s="330">
        <v>703500</v>
      </c>
      <c r="G19" s="317">
        <v>0</v>
      </c>
      <c r="H19" s="317">
        <v>0</v>
      </c>
      <c r="I19" s="317">
        <v>42</v>
      </c>
      <c r="J19" s="331">
        <v>0</v>
      </c>
    </row>
    <row r="20" spans="1:10" s="328" customFormat="1" ht="21.75" customHeight="1">
      <c r="A20" s="314">
        <v>10</v>
      </c>
      <c r="B20" s="315" t="s">
        <v>752</v>
      </c>
      <c r="C20" s="317">
        <v>0</v>
      </c>
      <c r="D20" s="317">
        <v>0</v>
      </c>
      <c r="E20" s="317">
        <v>42</v>
      </c>
      <c r="F20" s="330">
        <v>0</v>
      </c>
      <c r="G20" s="317">
        <v>0</v>
      </c>
      <c r="H20" s="317">
        <v>0</v>
      </c>
      <c r="I20" s="317">
        <v>42</v>
      </c>
      <c r="J20" s="331">
        <v>0</v>
      </c>
    </row>
    <row r="21" spans="1:10" s="328" customFormat="1" ht="21.75" customHeight="1">
      <c r="A21" s="314">
        <v>11</v>
      </c>
      <c r="B21" s="315" t="s">
        <v>753</v>
      </c>
      <c r="C21" s="317">
        <v>438</v>
      </c>
      <c r="D21" s="317">
        <v>11943</v>
      </c>
      <c r="E21" s="317">
        <v>42</v>
      </c>
      <c r="F21" s="330">
        <v>501606</v>
      </c>
      <c r="G21" s="317">
        <v>0</v>
      </c>
      <c r="H21" s="317">
        <v>0</v>
      </c>
      <c r="I21" s="317">
        <v>42</v>
      </c>
      <c r="J21" s="331">
        <v>0</v>
      </c>
    </row>
    <row r="22" spans="1:10" s="328" customFormat="1" ht="21.75" customHeight="1">
      <c r="A22" s="314">
        <v>12</v>
      </c>
      <c r="B22" s="315" t="s">
        <v>754</v>
      </c>
      <c r="C22" s="317">
        <v>326</v>
      </c>
      <c r="D22" s="317">
        <v>24222</v>
      </c>
      <c r="E22" s="317">
        <v>42</v>
      </c>
      <c r="F22" s="330">
        <v>1017324</v>
      </c>
      <c r="G22" s="317">
        <v>0</v>
      </c>
      <c r="H22" s="317">
        <v>0</v>
      </c>
      <c r="I22" s="317">
        <v>42</v>
      </c>
      <c r="J22" s="331">
        <v>0</v>
      </c>
    </row>
    <row r="23" spans="1:10" s="328" customFormat="1" ht="21.75" customHeight="1">
      <c r="A23" s="314">
        <v>13</v>
      </c>
      <c r="B23" s="315" t="s">
        <v>755</v>
      </c>
      <c r="C23" s="317">
        <v>0</v>
      </c>
      <c r="D23" s="317">
        <v>0</v>
      </c>
      <c r="E23" s="317">
        <v>42</v>
      </c>
      <c r="F23" s="330">
        <v>0</v>
      </c>
      <c r="G23" s="317">
        <v>0</v>
      </c>
      <c r="H23" s="317">
        <v>0</v>
      </c>
      <c r="I23" s="317">
        <v>42</v>
      </c>
      <c r="J23" s="331">
        <v>0</v>
      </c>
    </row>
    <row r="24" spans="1:10" s="328" customFormat="1" ht="21.75" customHeight="1">
      <c r="A24" s="1432" t="s">
        <v>756</v>
      </c>
      <c r="B24" s="1432"/>
      <c r="C24" s="332">
        <v>2092</v>
      </c>
      <c r="D24" s="332">
        <v>131256</v>
      </c>
      <c r="E24" s="332" t="s">
        <v>7</v>
      </c>
      <c r="F24" s="333">
        <v>5512752</v>
      </c>
      <c r="G24" s="332">
        <v>0</v>
      </c>
      <c r="H24" s="332">
        <v>0</v>
      </c>
      <c r="I24" s="332" t="s">
        <v>7</v>
      </c>
      <c r="J24" s="333">
        <v>0</v>
      </c>
    </row>
    <row r="25" spans="1:10" s="328" customFormat="1" ht="16.5">
      <c r="A25" s="334"/>
      <c r="B25" s="335"/>
      <c r="C25" s="335"/>
      <c r="D25" s="336"/>
      <c r="E25" s="336"/>
      <c r="F25" s="336"/>
      <c r="G25" s="336"/>
      <c r="H25" s="336"/>
      <c r="I25" s="336"/>
      <c r="J25" s="336"/>
    </row>
    <row r="26" spans="1:10" s="328" customFormat="1" ht="61.5" customHeight="1">
      <c r="A26" s="1433" t="s">
        <v>761</v>
      </c>
      <c r="B26" s="1433"/>
      <c r="C26" s="337"/>
      <c r="D26" s="338"/>
      <c r="E26" s="338"/>
      <c r="F26" s="339"/>
      <c r="G26" s="339"/>
      <c r="H26" s="1434" t="s">
        <v>723</v>
      </c>
      <c r="I26" s="1434"/>
      <c r="J26" s="1434"/>
    </row>
    <row r="28" spans="1:10" ht="12.75">
      <c r="A28" s="1431"/>
      <c r="B28" s="1431"/>
      <c r="C28" s="1431"/>
      <c r="D28" s="1431"/>
      <c r="E28" s="1431"/>
      <c r="F28" s="1431"/>
      <c r="G28" s="1431"/>
      <c r="H28" s="1431"/>
      <c r="I28" s="1431"/>
      <c r="J28" s="1431"/>
    </row>
    <row r="30" spans="1:10" ht="12.75">
      <c r="A30" s="1431"/>
      <c r="B30" s="1431"/>
      <c r="C30" s="1431"/>
      <c r="D30" s="1431"/>
      <c r="E30" s="1431"/>
      <c r="F30" s="1431"/>
      <c r="G30" s="1431"/>
      <c r="H30" s="1431"/>
      <c r="I30" s="1431"/>
      <c r="J30" s="1431"/>
    </row>
  </sheetData>
  <sheetProtection/>
  <mergeCells count="15">
    <mergeCell ref="A28:J28"/>
    <mergeCell ref="A30:J30"/>
    <mergeCell ref="A8:A9"/>
    <mergeCell ref="B8:B9"/>
    <mergeCell ref="C8:F8"/>
    <mergeCell ref="G8:J8"/>
    <mergeCell ref="A24:B24"/>
    <mergeCell ref="A26:B26"/>
    <mergeCell ref="H26:J26"/>
    <mergeCell ref="E1:I1"/>
    <mergeCell ref="A2:J2"/>
    <mergeCell ref="A3:J3"/>
    <mergeCell ref="A4:J4"/>
    <mergeCell ref="A7:B7"/>
    <mergeCell ref="H7:J7"/>
  </mergeCells>
  <printOptions horizontalCentered="1"/>
  <pageMargins left="0.72" right="0.2" top="0.2" bottom="0.3" header="0.2" footer="0.2"/>
  <pageSetup horizontalDpi="600" verticalDpi="600" orientation="landscape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FD9C6"/>
  </sheetPr>
  <dimension ref="A1:O27"/>
  <sheetViews>
    <sheetView view="pageBreakPreview" zoomScale="120" zoomScaleSheetLayoutView="120" zoomScalePageLayoutView="0" workbookViewId="0" topLeftCell="A6">
      <selection activeCell="C11" sqref="C11:G24"/>
    </sheetView>
  </sheetViews>
  <sheetFormatPr defaultColWidth="9.140625" defaultRowHeight="12.75"/>
  <cols>
    <col min="1" max="1" width="6.7109375" style="350" customWidth="1"/>
    <col min="2" max="2" width="17.140625" style="350" customWidth="1"/>
    <col min="3" max="3" width="12.00390625" style="350" customWidth="1"/>
    <col min="4" max="4" width="10.421875" style="350" customWidth="1"/>
    <col min="5" max="5" width="10.140625" style="350" customWidth="1"/>
    <col min="6" max="6" width="13.00390625" style="350" customWidth="1"/>
    <col min="7" max="7" width="13.57421875" style="350" customWidth="1"/>
    <col min="8" max="8" width="12.421875" style="350" customWidth="1"/>
    <col min="9" max="9" width="12.140625" style="350" customWidth="1"/>
    <col min="10" max="10" width="11.7109375" style="350" customWidth="1"/>
    <col min="11" max="11" width="12.00390625" style="350" customWidth="1"/>
    <col min="12" max="12" width="14.140625" style="350" customWidth="1"/>
    <col min="13" max="13" width="9.140625" style="350" customWidth="1"/>
    <col min="14" max="14" width="10.421875" style="350" bestFit="1" customWidth="1"/>
    <col min="15" max="16384" width="9.140625" style="350" customWidth="1"/>
  </cols>
  <sheetData>
    <row r="1" spans="4:13" s="346" customFormat="1" ht="12.75">
      <c r="D1" s="347"/>
      <c r="E1" s="347"/>
      <c r="F1" s="347"/>
      <c r="G1" s="347"/>
      <c r="H1" s="347"/>
      <c r="I1" s="347"/>
      <c r="J1" s="347"/>
      <c r="K1" s="347"/>
      <c r="L1" s="1452" t="s">
        <v>55</v>
      </c>
      <c r="M1" s="1452"/>
    </row>
    <row r="2" spans="1:13" s="346" customFormat="1" ht="15">
      <c r="A2" s="1453" t="s">
        <v>0</v>
      </c>
      <c r="B2" s="1453"/>
      <c r="C2" s="1453"/>
      <c r="D2" s="1453"/>
      <c r="E2" s="1453"/>
      <c r="F2" s="1453"/>
      <c r="G2" s="1453"/>
      <c r="H2" s="1453"/>
      <c r="I2" s="1453"/>
      <c r="J2" s="1453"/>
      <c r="K2" s="1453"/>
      <c r="L2" s="1453"/>
      <c r="M2" s="348"/>
    </row>
    <row r="3" spans="1:13" s="346" customFormat="1" ht="20.25">
      <c r="A3" s="1454" t="s">
        <v>655</v>
      </c>
      <c r="B3" s="1454"/>
      <c r="C3" s="1454"/>
      <c r="D3" s="1454"/>
      <c r="E3" s="1454"/>
      <c r="F3" s="1454"/>
      <c r="G3" s="1454"/>
      <c r="H3" s="1454"/>
      <c r="I3" s="1454"/>
      <c r="J3" s="1454"/>
      <c r="K3" s="1454"/>
      <c r="L3" s="1454"/>
      <c r="M3" s="349"/>
    </row>
    <row r="4" spans="1:12" ht="19.5" customHeight="1">
      <c r="A4" s="1389" t="s">
        <v>780</v>
      </c>
      <c r="B4" s="1389"/>
      <c r="C4" s="1389"/>
      <c r="D4" s="1389"/>
      <c r="E4" s="1389"/>
      <c r="F4" s="1389"/>
      <c r="G4" s="1389"/>
      <c r="H4" s="1389"/>
      <c r="I4" s="1389"/>
      <c r="J4" s="1389"/>
      <c r="K4" s="1389"/>
      <c r="L4" s="1389"/>
    </row>
    <row r="5" spans="1:12" ht="12.75">
      <c r="A5" s="351"/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</row>
    <row r="6" spans="1:12" ht="12.75">
      <c r="A6" s="1455"/>
      <c r="B6" s="1455"/>
      <c r="F6" s="1456" t="s">
        <v>14</v>
      </c>
      <c r="G6" s="1456"/>
      <c r="H6" s="1456"/>
      <c r="I6" s="1456"/>
      <c r="J6" s="1456"/>
      <c r="K6" s="1456"/>
      <c r="L6" s="1456"/>
    </row>
    <row r="7" spans="1:12" ht="16.5" customHeight="1">
      <c r="A7" s="1445" t="s">
        <v>763</v>
      </c>
      <c r="B7" s="1445"/>
      <c r="C7" s="1445"/>
      <c r="F7" s="352"/>
      <c r="G7" s="353"/>
      <c r="H7" s="353"/>
      <c r="I7" s="1446" t="s">
        <v>781</v>
      </c>
      <c r="J7" s="1446"/>
      <c r="K7" s="1446"/>
      <c r="L7" s="1446"/>
    </row>
    <row r="8" spans="1:12" s="347" customFormat="1" ht="12.75">
      <c r="A8" s="1447" t="s">
        <v>2</v>
      </c>
      <c r="B8" s="1447" t="s">
        <v>3</v>
      </c>
      <c r="C8" s="1449" t="s">
        <v>15</v>
      </c>
      <c r="D8" s="1450"/>
      <c r="E8" s="1450"/>
      <c r="F8" s="1450"/>
      <c r="G8" s="1450"/>
      <c r="H8" s="1451" t="s">
        <v>34</v>
      </c>
      <c r="I8" s="1451"/>
      <c r="J8" s="1451"/>
      <c r="K8" s="1451"/>
      <c r="L8" s="1451"/>
    </row>
    <row r="9" spans="1:12" s="347" customFormat="1" ht="77.25" customHeight="1">
      <c r="A9" s="1448"/>
      <c r="B9" s="1448"/>
      <c r="C9" s="272" t="s">
        <v>671</v>
      </c>
      <c r="D9" s="272" t="s">
        <v>672</v>
      </c>
      <c r="E9" s="272" t="s">
        <v>62</v>
      </c>
      <c r="F9" s="272" t="s">
        <v>63</v>
      </c>
      <c r="G9" s="272" t="s">
        <v>776</v>
      </c>
      <c r="H9" s="272" t="s">
        <v>671</v>
      </c>
      <c r="I9" s="272" t="s">
        <v>672</v>
      </c>
      <c r="J9" s="272" t="s">
        <v>62</v>
      </c>
      <c r="K9" s="272" t="s">
        <v>63</v>
      </c>
      <c r="L9" s="272" t="s">
        <v>777</v>
      </c>
    </row>
    <row r="10" spans="1:12" s="347" customFormat="1" ht="12.75">
      <c r="A10" s="255">
        <v>1</v>
      </c>
      <c r="B10" s="255">
        <v>2</v>
      </c>
      <c r="C10" s="255">
        <v>3</v>
      </c>
      <c r="D10" s="255">
        <v>4</v>
      </c>
      <c r="E10" s="255">
        <v>5</v>
      </c>
      <c r="F10" s="255">
        <v>6</v>
      </c>
      <c r="G10" s="255">
        <v>7</v>
      </c>
      <c r="H10" s="255">
        <v>8</v>
      </c>
      <c r="I10" s="255">
        <v>9</v>
      </c>
      <c r="J10" s="255">
        <v>10</v>
      </c>
      <c r="K10" s="255">
        <v>11</v>
      </c>
      <c r="L10" s="255">
        <v>12</v>
      </c>
    </row>
    <row r="11" spans="1:15" ht="22.5" customHeight="1">
      <c r="A11" s="354">
        <v>1</v>
      </c>
      <c r="B11" s="355" t="s">
        <v>743</v>
      </c>
      <c r="C11" s="356">
        <v>2215.185851769792</v>
      </c>
      <c r="D11" s="357">
        <v>167.80722076000745</v>
      </c>
      <c r="E11" s="356">
        <v>2019.134</v>
      </c>
      <c r="F11" s="356">
        <v>2292.752</v>
      </c>
      <c r="G11" s="356">
        <v>-105.81077923999237</v>
      </c>
      <c r="H11" s="1435" t="s">
        <v>778</v>
      </c>
      <c r="I11" s="1436"/>
      <c r="J11" s="1436"/>
      <c r="K11" s="1436"/>
      <c r="L11" s="1437"/>
      <c r="N11" s="568">
        <v>100690.265989536</v>
      </c>
      <c r="O11" s="350">
        <f>'enrolment vs availed_PY'!H11+'enrolment vs availed_PY'!I11+'enrolment vs availed_PY'!K11</f>
        <v>104216</v>
      </c>
    </row>
    <row r="12" spans="1:15" ht="22.5" customHeight="1">
      <c r="A12" s="354">
        <v>2</v>
      </c>
      <c r="B12" s="355" t="s">
        <v>744</v>
      </c>
      <c r="C12" s="356">
        <v>1814.2346596881387</v>
      </c>
      <c r="D12" s="357">
        <v>137.43392041147024</v>
      </c>
      <c r="E12" s="356">
        <v>1660.533</v>
      </c>
      <c r="F12" s="356">
        <v>1667.776</v>
      </c>
      <c r="G12" s="356">
        <v>130.1909204114702</v>
      </c>
      <c r="H12" s="1438"/>
      <c r="I12" s="1439"/>
      <c r="J12" s="1439"/>
      <c r="K12" s="1439"/>
      <c r="L12" s="1440"/>
      <c r="N12" s="568">
        <v>82465.2118040063</v>
      </c>
      <c r="O12" s="350">
        <f>'enrolment vs availed_PY'!H12+'enrolment vs availed_PY'!I12+'enrolment vs availed_PY'!K12</f>
        <v>75808</v>
      </c>
    </row>
    <row r="13" spans="1:15" ht="22.5" customHeight="1">
      <c r="A13" s="354">
        <v>3</v>
      </c>
      <c r="B13" s="355" t="s">
        <v>745</v>
      </c>
      <c r="C13" s="356">
        <v>2720.4152357843404</v>
      </c>
      <c r="D13" s="357">
        <v>206.07991860612148</v>
      </c>
      <c r="E13" s="356">
        <v>2499.265</v>
      </c>
      <c r="F13" s="356">
        <v>2438.436</v>
      </c>
      <c r="G13" s="356">
        <v>266.908918606121</v>
      </c>
      <c r="H13" s="1438"/>
      <c r="I13" s="1439"/>
      <c r="J13" s="1439"/>
      <c r="K13" s="1439"/>
      <c r="L13" s="1440"/>
      <c r="N13" s="568">
        <v>123655.2379901973</v>
      </c>
      <c r="O13" s="350">
        <f>'enrolment vs availed_PY'!H13+'enrolment vs availed_PY'!I13+'enrolment vs availed_PY'!K13</f>
        <v>110838</v>
      </c>
    </row>
    <row r="14" spans="1:15" ht="22.5" customHeight="1">
      <c r="A14" s="354">
        <v>4</v>
      </c>
      <c r="B14" s="355" t="s">
        <v>746</v>
      </c>
      <c r="C14" s="356">
        <v>3496.7473308300205</v>
      </c>
      <c r="D14" s="357">
        <v>264.8894903413006</v>
      </c>
      <c r="E14" s="356">
        <v>3077.811</v>
      </c>
      <c r="F14" s="356">
        <v>3121.8</v>
      </c>
      <c r="G14" s="356">
        <v>220.9004903413006</v>
      </c>
      <c r="H14" s="1438"/>
      <c r="I14" s="1439"/>
      <c r="J14" s="1439"/>
      <c r="K14" s="1439"/>
      <c r="L14" s="1440"/>
      <c r="N14" s="568">
        <v>158943.06049227365</v>
      </c>
      <c r="O14" s="350">
        <f>'enrolment vs availed_PY'!H14+'enrolment vs availed_PY'!I14+'enrolment vs availed_PY'!K14</f>
        <v>141900</v>
      </c>
    </row>
    <row r="15" spans="1:15" ht="22.5" customHeight="1">
      <c r="A15" s="354">
        <v>5</v>
      </c>
      <c r="B15" s="355" t="s">
        <v>747</v>
      </c>
      <c r="C15" s="356">
        <v>2536.9967931524866</v>
      </c>
      <c r="D15" s="357">
        <v>192.18540087543542</v>
      </c>
      <c r="E15" s="356">
        <v>2379.347</v>
      </c>
      <c r="F15" s="356">
        <v>2555.63</v>
      </c>
      <c r="G15" s="356">
        <v>15.902400875435433</v>
      </c>
      <c r="H15" s="1438"/>
      <c r="I15" s="1439"/>
      <c r="J15" s="1439"/>
      <c r="K15" s="1439"/>
      <c r="L15" s="1440"/>
      <c r="N15" s="568">
        <v>115318.03605238575</v>
      </c>
      <c r="O15" s="350">
        <f>'enrolment vs availed_PY'!H15+'enrolment vs availed_PY'!I15+'enrolment vs availed_PY'!K15</f>
        <v>116165</v>
      </c>
    </row>
    <row r="16" spans="1:15" ht="22.5" customHeight="1">
      <c r="A16" s="354">
        <v>6</v>
      </c>
      <c r="B16" s="355" t="s">
        <v>748</v>
      </c>
      <c r="C16" s="356">
        <v>2406.5100842737465</v>
      </c>
      <c r="D16" s="357">
        <v>182.3006266721479</v>
      </c>
      <c r="E16" s="356">
        <v>2428.431</v>
      </c>
      <c r="F16" s="356">
        <v>1996.566</v>
      </c>
      <c r="G16" s="356">
        <v>614.1656266721477</v>
      </c>
      <c r="H16" s="1438"/>
      <c r="I16" s="1439"/>
      <c r="J16" s="1439"/>
      <c r="K16" s="1439"/>
      <c r="L16" s="1440"/>
      <c r="N16" s="568">
        <v>109386.82201244304</v>
      </c>
      <c r="O16" s="350">
        <f>'enrolment vs availed_PY'!H16+'enrolment vs availed_PY'!I16+'enrolment vs availed_PY'!K16</f>
        <v>90753</v>
      </c>
    </row>
    <row r="17" spans="1:15" ht="22.5" customHeight="1">
      <c r="A17" s="354">
        <v>7</v>
      </c>
      <c r="B17" s="355" t="s">
        <v>749</v>
      </c>
      <c r="C17" s="356">
        <v>3259.22363876091</v>
      </c>
      <c r="D17" s="357">
        <v>246.8963316187812</v>
      </c>
      <c r="E17" s="356">
        <v>2647.322</v>
      </c>
      <c r="F17" s="356">
        <v>3367.188</v>
      </c>
      <c r="G17" s="356">
        <v>-472.969668381219</v>
      </c>
      <c r="H17" s="1438"/>
      <c r="I17" s="1439"/>
      <c r="J17" s="1439"/>
      <c r="K17" s="1439"/>
      <c r="L17" s="1440"/>
      <c r="N17" s="568">
        <v>148146.52903458683</v>
      </c>
      <c r="O17" s="350">
        <f>'enrolment vs availed_PY'!H17+'enrolment vs availed_PY'!I17+'enrolment vs availed_PY'!K17</f>
        <v>153054</v>
      </c>
    </row>
    <row r="18" spans="1:15" ht="22.5" customHeight="1">
      <c r="A18" s="354">
        <v>8</v>
      </c>
      <c r="B18" s="355" t="s">
        <v>750</v>
      </c>
      <c r="C18" s="356">
        <v>3129.0869257879667</v>
      </c>
      <c r="D18" s="357">
        <v>237.0380706943602</v>
      </c>
      <c r="E18" s="356">
        <v>2746.236</v>
      </c>
      <c r="F18" s="356">
        <v>2621.1240000000003</v>
      </c>
      <c r="G18" s="356">
        <v>362.1500706943598</v>
      </c>
      <c r="H18" s="1438"/>
      <c r="I18" s="1439"/>
      <c r="J18" s="1439"/>
      <c r="K18" s="1439"/>
      <c r="L18" s="1440"/>
      <c r="N18" s="568">
        <v>142231.22389945303</v>
      </c>
      <c r="O18" s="350">
        <f>'enrolment vs availed_PY'!H18+'enrolment vs availed_PY'!I18+'enrolment vs availed_PY'!K18</f>
        <v>119142</v>
      </c>
    </row>
    <row r="19" spans="1:15" ht="22.5" customHeight="1">
      <c r="A19" s="354">
        <v>9</v>
      </c>
      <c r="B19" s="355" t="s">
        <v>751</v>
      </c>
      <c r="C19" s="356">
        <v>2352.013662941777</v>
      </c>
      <c r="D19" s="357">
        <v>178.17235319216968</v>
      </c>
      <c r="E19" s="356">
        <v>2281.318</v>
      </c>
      <c r="F19" s="356">
        <v>2090.748</v>
      </c>
      <c r="G19" s="356">
        <v>368.74235319216996</v>
      </c>
      <c r="H19" s="1438"/>
      <c r="I19" s="1439"/>
      <c r="J19" s="1439"/>
      <c r="K19" s="1439"/>
      <c r="L19" s="1440"/>
      <c r="N19" s="568">
        <v>106909.71195189896</v>
      </c>
      <c r="O19" s="350">
        <f>'enrolment vs availed_PY'!H19+'enrolment vs availed_PY'!I19+'enrolment vs availed_PY'!K19</f>
        <v>95034</v>
      </c>
    </row>
    <row r="20" spans="1:15" ht="22.5" customHeight="1">
      <c r="A20" s="354">
        <v>10</v>
      </c>
      <c r="B20" s="355" t="s">
        <v>752</v>
      </c>
      <c r="C20" s="356">
        <v>3169.3364549545713</v>
      </c>
      <c r="D20" s="357">
        <v>240.0870977640079</v>
      </c>
      <c r="E20" s="356">
        <v>2948.585</v>
      </c>
      <c r="F20" s="356">
        <v>2960.4300000000003</v>
      </c>
      <c r="G20" s="356">
        <v>228.24209776400767</v>
      </c>
      <c r="H20" s="1438"/>
      <c r="I20" s="1439"/>
      <c r="J20" s="1439"/>
      <c r="K20" s="1439"/>
      <c r="L20" s="1440"/>
      <c r="N20" s="568">
        <v>144060.7479524805</v>
      </c>
      <c r="O20" s="350">
        <f>'enrolment vs availed_PY'!H20+'enrolment vs availed_PY'!I20+'enrolment vs availed_PY'!K20</f>
        <v>134565</v>
      </c>
    </row>
    <row r="21" spans="1:15" ht="22.5" customHeight="1">
      <c r="A21" s="354">
        <v>11</v>
      </c>
      <c r="B21" s="355" t="s">
        <v>753</v>
      </c>
      <c r="C21" s="356">
        <v>2371.901665588805</v>
      </c>
      <c r="D21" s="357">
        <v>179.67893127364263</v>
      </c>
      <c r="E21" s="356">
        <v>2227.911</v>
      </c>
      <c r="F21" s="356">
        <v>2447.28</v>
      </c>
      <c r="G21" s="356">
        <v>-39.69006872635737</v>
      </c>
      <c r="H21" s="1438"/>
      <c r="I21" s="1439"/>
      <c r="J21" s="1439"/>
      <c r="K21" s="1439"/>
      <c r="L21" s="1440"/>
      <c r="N21" s="568">
        <v>107813.7120722184</v>
      </c>
      <c r="O21" s="350">
        <f>'enrolment vs availed_PY'!H21+'enrolment vs availed_PY'!I21+'enrolment vs availed_PY'!K21</f>
        <v>111240</v>
      </c>
    </row>
    <row r="22" spans="1:15" ht="22.5" customHeight="1">
      <c r="A22" s="354">
        <v>12</v>
      </c>
      <c r="B22" s="355" t="s">
        <v>754</v>
      </c>
      <c r="C22" s="356">
        <v>3283.785116150045</v>
      </c>
      <c r="D22" s="357">
        <v>248.75693995335394</v>
      </c>
      <c r="E22" s="356">
        <v>3178.97</v>
      </c>
      <c r="F22" s="356">
        <v>2658.04</v>
      </c>
      <c r="G22" s="356">
        <v>769.6869399533539</v>
      </c>
      <c r="H22" s="1438"/>
      <c r="I22" s="1439"/>
      <c r="J22" s="1439"/>
      <c r="K22" s="1439"/>
      <c r="L22" s="1440"/>
      <c r="N22" s="568">
        <v>149262.95982500204</v>
      </c>
      <c r="O22" s="350">
        <f>'enrolment vs availed_PY'!H22+'enrolment vs availed_PY'!I22+'enrolment vs availed_PY'!K22</f>
        <v>120820</v>
      </c>
    </row>
    <row r="23" spans="1:15" ht="22.5" customHeight="1">
      <c r="A23" s="354">
        <v>13</v>
      </c>
      <c r="B23" s="355" t="s">
        <v>755</v>
      </c>
      <c r="C23" s="356">
        <v>4204.562580317409</v>
      </c>
      <c r="D23" s="357">
        <v>318.5086978372022</v>
      </c>
      <c r="E23" s="356">
        <v>4065.301</v>
      </c>
      <c r="F23" s="356">
        <v>3662.626</v>
      </c>
      <c r="G23" s="356">
        <v>721.1836978372021</v>
      </c>
      <c r="H23" s="1441"/>
      <c r="I23" s="1442"/>
      <c r="J23" s="1442"/>
      <c r="K23" s="1442"/>
      <c r="L23" s="1443"/>
      <c r="N23" s="568">
        <v>191116.4809235186</v>
      </c>
      <c r="O23" s="350">
        <f>'enrolment vs availed_PY'!H23+'enrolment vs availed_PY'!I23+'enrolment vs availed_PY'!K23</f>
        <v>166483</v>
      </c>
    </row>
    <row r="24" spans="1:15" s="347" customFormat="1" ht="22.5" customHeight="1">
      <c r="A24" s="1401" t="s">
        <v>756</v>
      </c>
      <c r="B24" s="1403"/>
      <c r="C24" s="358">
        <v>36960.00000000001</v>
      </c>
      <c r="D24" s="358">
        <v>2799.8350000000014</v>
      </c>
      <c r="E24" s="358">
        <v>34160.164000000004</v>
      </c>
      <c r="F24" s="358">
        <v>33880.396</v>
      </c>
      <c r="G24" s="358">
        <v>3079.6029999999996</v>
      </c>
      <c r="H24" s="359"/>
      <c r="I24" s="359"/>
      <c r="J24" s="359"/>
      <c r="K24" s="359"/>
      <c r="L24" s="359"/>
      <c r="N24" s="569">
        <v>1680000</v>
      </c>
      <c r="O24" s="350">
        <f>'enrolment vs availed_PY'!H24+'enrolment vs availed_PY'!I24+'enrolment vs availed_PY'!K24</f>
        <v>1540018</v>
      </c>
    </row>
    <row r="25" spans="1:14" ht="12.75">
      <c r="A25" s="360"/>
      <c r="B25" s="360"/>
      <c r="C25" s="567"/>
      <c r="E25" s="360"/>
      <c r="F25" s="360"/>
      <c r="G25" s="360"/>
      <c r="H25" s="360"/>
      <c r="I25" s="360"/>
      <c r="J25" s="360"/>
      <c r="K25" s="360"/>
      <c r="L25" s="360"/>
      <c r="N25" s="570">
        <v>36960</v>
      </c>
    </row>
    <row r="26" spans="1:14" ht="15">
      <c r="A26" s="361"/>
      <c r="B26" s="360"/>
      <c r="C26" s="567"/>
      <c r="D26" s="360"/>
      <c r="E26" s="360"/>
      <c r="F26" s="360"/>
      <c r="G26" s="360"/>
      <c r="H26" s="360"/>
      <c r="I26" s="360"/>
      <c r="J26" s="360"/>
      <c r="K26" s="360"/>
      <c r="L26" s="360"/>
      <c r="N26" s="73">
        <v>2799.835</v>
      </c>
    </row>
    <row r="27" spans="1:12" ht="68.25" customHeight="1">
      <c r="A27" s="1444" t="s">
        <v>779</v>
      </c>
      <c r="B27" s="1444"/>
      <c r="C27" s="577"/>
      <c r="D27" s="362"/>
      <c r="E27" s="362"/>
      <c r="F27" s="363"/>
      <c r="G27" s="363"/>
      <c r="H27" s="363"/>
      <c r="I27" s="362"/>
      <c r="J27" s="1281" t="s">
        <v>723</v>
      </c>
      <c r="K27" s="1281"/>
      <c r="L27" s="1281"/>
    </row>
  </sheetData>
  <sheetProtection/>
  <mergeCells count="16">
    <mergeCell ref="L1:M1"/>
    <mergeCell ref="A2:L2"/>
    <mergeCell ref="A3:L3"/>
    <mergeCell ref="A4:L4"/>
    <mergeCell ref="A6:B6"/>
    <mergeCell ref="F6:L6"/>
    <mergeCell ref="H11:L23"/>
    <mergeCell ref="A24:B24"/>
    <mergeCell ref="A27:B27"/>
    <mergeCell ref="J27:L27"/>
    <mergeCell ref="A7:C7"/>
    <mergeCell ref="I7:L7"/>
    <mergeCell ref="A8:A9"/>
    <mergeCell ref="B8:B9"/>
    <mergeCell ref="C8:G8"/>
    <mergeCell ref="H8:L8"/>
  </mergeCells>
  <printOptions horizontalCentered="1"/>
  <pageMargins left="0.7480314960629921" right="0.07874015748031496" top="0.4330708661417323" bottom="0.1968503937007874" header="0.1968503937007874" footer="0.1968503937007874"/>
  <pageSetup horizontalDpi="600" verticalDpi="600" orientation="landscape" paperSize="9" scale="90" r:id="rId1"/>
  <headerFooter>
    <oddFooter>&amp;CSheet-71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FD9C6"/>
    <pageSetUpPr fitToPage="1"/>
  </sheetPr>
  <dimension ref="A1:G68"/>
  <sheetViews>
    <sheetView tabSelected="1" view="pageBreakPreview" zoomScale="120" zoomScaleSheetLayoutView="120" zoomScalePageLayoutView="0" workbookViewId="0" topLeftCell="A1">
      <selection activeCell="D11" sqref="D11"/>
    </sheetView>
  </sheetViews>
  <sheetFormatPr defaultColWidth="9.140625" defaultRowHeight="12.75"/>
  <cols>
    <col min="1" max="1" width="8.7109375" style="772" customWidth="1"/>
    <col min="2" max="2" width="11.7109375" style="772" customWidth="1"/>
    <col min="3" max="3" width="114.57421875" style="772" customWidth="1"/>
    <col min="4" max="16384" width="9.140625" style="772" customWidth="1"/>
  </cols>
  <sheetData>
    <row r="1" spans="1:7" ht="21.75" customHeight="1">
      <c r="A1" s="1242" t="s">
        <v>505</v>
      </c>
      <c r="B1" s="1242"/>
      <c r="C1" s="1242"/>
      <c r="D1" s="1242"/>
      <c r="E1" s="771"/>
      <c r="F1" s="771"/>
      <c r="G1" s="771"/>
    </row>
    <row r="2" spans="1:3" ht="14.25">
      <c r="A2" s="773" t="s">
        <v>66</v>
      </c>
      <c r="B2" s="773" t="s">
        <v>506</v>
      </c>
      <c r="C2" s="773" t="s">
        <v>507</v>
      </c>
    </row>
    <row r="3" spans="1:3" ht="12.75">
      <c r="A3" s="774">
        <v>1</v>
      </c>
      <c r="B3" s="775" t="s">
        <v>508</v>
      </c>
      <c r="C3" s="775" t="s">
        <v>631</v>
      </c>
    </row>
    <row r="4" spans="1:3" ht="12.75">
      <c r="A4" s="774">
        <v>2</v>
      </c>
      <c r="B4" s="775" t="s">
        <v>509</v>
      </c>
      <c r="C4" s="775" t="s">
        <v>632</v>
      </c>
    </row>
    <row r="5" spans="1:3" ht="12.75">
      <c r="A5" s="774">
        <v>3</v>
      </c>
      <c r="B5" s="775" t="s">
        <v>510</v>
      </c>
      <c r="C5" s="775" t="s">
        <v>849</v>
      </c>
    </row>
    <row r="6" spans="1:3" ht="12.75">
      <c r="A6" s="774">
        <v>4</v>
      </c>
      <c r="B6" s="775" t="s">
        <v>511</v>
      </c>
      <c r="C6" s="775" t="s">
        <v>633</v>
      </c>
    </row>
    <row r="7" spans="1:3" ht="12.75">
      <c r="A7" s="774">
        <v>5</v>
      </c>
      <c r="B7" s="775" t="s">
        <v>512</v>
      </c>
      <c r="C7" s="775" t="s">
        <v>634</v>
      </c>
    </row>
    <row r="8" spans="1:3" ht="12.75">
      <c r="A8" s="774">
        <v>6</v>
      </c>
      <c r="B8" s="775" t="s">
        <v>513</v>
      </c>
      <c r="C8" s="775" t="s">
        <v>635</v>
      </c>
    </row>
    <row r="9" spans="1:3" ht="12.75">
      <c r="A9" s="774">
        <v>7</v>
      </c>
      <c r="B9" s="775" t="s">
        <v>514</v>
      </c>
      <c r="C9" s="775" t="s">
        <v>636</v>
      </c>
    </row>
    <row r="10" spans="1:3" ht="12.75">
      <c r="A10" s="774">
        <v>8</v>
      </c>
      <c r="B10" s="775" t="s">
        <v>515</v>
      </c>
      <c r="C10" s="775" t="s">
        <v>637</v>
      </c>
    </row>
    <row r="11" spans="1:3" ht="12.75">
      <c r="A11" s="774">
        <v>9</v>
      </c>
      <c r="B11" s="775" t="s">
        <v>516</v>
      </c>
      <c r="C11" s="775" t="s">
        <v>850</v>
      </c>
    </row>
    <row r="12" spans="1:3" ht="12.75">
      <c r="A12" s="774">
        <v>10</v>
      </c>
      <c r="B12" s="775" t="s">
        <v>617</v>
      </c>
      <c r="C12" s="775" t="s">
        <v>618</v>
      </c>
    </row>
    <row r="13" spans="1:3" ht="12.75">
      <c r="A13" s="774">
        <v>11</v>
      </c>
      <c r="B13" s="775" t="s">
        <v>517</v>
      </c>
      <c r="C13" s="775" t="s">
        <v>638</v>
      </c>
    </row>
    <row r="14" spans="1:3" ht="12.75">
      <c r="A14" s="774">
        <v>12</v>
      </c>
      <c r="B14" s="775" t="s">
        <v>518</v>
      </c>
      <c r="C14" s="775" t="s">
        <v>639</v>
      </c>
    </row>
    <row r="15" spans="1:3" ht="12.75">
      <c r="A15" s="774">
        <v>13</v>
      </c>
      <c r="B15" s="775" t="s">
        <v>519</v>
      </c>
      <c r="C15" s="775" t="s">
        <v>640</v>
      </c>
    </row>
    <row r="16" spans="1:3" ht="12.75">
      <c r="A16" s="774">
        <v>14</v>
      </c>
      <c r="B16" s="775" t="s">
        <v>520</v>
      </c>
      <c r="C16" s="775" t="s">
        <v>641</v>
      </c>
    </row>
    <row r="17" spans="1:3" ht="12.75">
      <c r="A17" s="774">
        <v>15</v>
      </c>
      <c r="B17" s="775" t="s">
        <v>521</v>
      </c>
      <c r="C17" s="775" t="s">
        <v>642</v>
      </c>
    </row>
    <row r="18" spans="1:3" ht="12.75">
      <c r="A18" s="774">
        <v>16</v>
      </c>
      <c r="B18" s="775" t="s">
        <v>522</v>
      </c>
      <c r="C18" s="775" t="s">
        <v>643</v>
      </c>
    </row>
    <row r="19" spans="1:3" ht="12.75">
      <c r="A19" s="774">
        <v>17</v>
      </c>
      <c r="B19" s="775" t="s">
        <v>523</v>
      </c>
      <c r="C19" s="775" t="s">
        <v>644</v>
      </c>
    </row>
    <row r="20" spans="1:3" ht="12.75">
      <c r="A20" s="774">
        <v>18</v>
      </c>
      <c r="B20" s="775" t="s">
        <v>524</v>
      </c>
      <c r="C20" s="775" t="s">
        <v>645</v>
      </c>
    </row>
    <row r="21" spans="1:3" ht="12.75">
      <c r="A21" s="774">
        <v>19</v>
      </c>
      <c r="B21" s="775" t="s">
        <v>525</v>
      </c>
      <c r="C21" s="775" t="s">
        <v>646</v>
      </c>
    </row>
    <row r="22" spans="1:3" ht="12.75">
      <c r="A22" s="774">
        <v>20</v>
      </c>
      <c r="B22" s="775" t="s">
        <v>526</v>
      </c>
      <c r="C22" s="775" t="s">
        <v>647</v>
      </c>
    </row>
    <row r="23" spans="1:3" ht="12.75">
      <c r="A23" s="774">
        <v>21</v>
      </c>
      <c r="B23" s="775" t="s">
        <v>527</v>
      </c>
      <c r="C23" s="775" t="s">
        <v>851</v>
      </c>
    </row>
    <row r="24" spans="1:3" ht="12.75">
      <c r="A24" s="774">
        <v>22</v>
      </c>
      <c r="B24" s="775" t="s">
        <v>528</v>
      </c>
      <c r="C24" s="775" t="s">
        <v>852</v>
      </c>
    </row>
    <row r="25" spans="1:3" ht="12.75">
      <c r="A25" s="774">
        <v>23</v>
      </c>
      <c r="B25" s="775" t="s">
        <v>529</v>
      </c>
      <c r="C25" s="775" t="s">
        <v>853</v>
      </c>
    </row>
    <row r="26" spans="1:3" ht="12.75">
      <c r="A26" s="774">
        <v>24</v>
      </c>
      <c r="B26" s="775" t="s">
        <v>530</v>
      </c>
      <c r="C26" s="775" t="s">
        <v>648</v>
      </c>
    </row>
    <row r="27" spans="1:3" ht="12.75">
      <c r="A27" s="774">
        <v>25</v>
      </c>
      <c r="B27" s="775" t="s">
        <v>531</v>
      </c>
      <c r="C27" s="775" t="s">
        <v>649</v>
      </c>
    </row>
    <row r="28" spans="1:3" ht="12.75">
      <c r="A28" s="774">
        <v>26</v>
      </c>
      <c r="B28" s="775" t="s">
        <v>532</v>
      </c>
      <c r="C28" s="775" t="s">
        <v>650</v>
      </c>
    </row>
    <row r="29" spans="1:3" ht="12.75">
      <c r="A29" s="774">
        <v>27</v>
      </c>
      <c r="B29" s="775" t="s">
        <v>533</v>
      </c>
      <c r="C29" s="775" t="s">
        <v>534</v>
      </c>
    </row>
    <row r="30" spans="1:3" ht="12.75">
      <c r="A30" s="774">
        <v>28</v>
      </c>
      <c r="B30" s="775" t="s">
        <v>535</v>
      </c>
      <c r="C30" s="775" t="s">
        <v>536</v>
      </c>
    </row>
    <row r="31" spans="1:3" ht="12.75">
      <c r="A31" s="774">
        <v>29</v>
      </c>
      <c r="B31" s="775" t="s">
        <v>537</v>
      </c>
      <c r="C31" s="775" t="s">
        <v>538</v>
      </c>
    </row>
    <row r="32" spans="1:3" ht="12.75">
      <c r="A32" s="774">
        <v>30</v>
      </c>
      <c r="B32" s="775" t="s">
        <v>616</v>
      </c>
      <c r="C32" s="775" t="s">
        <v>615</v>
      </c>
    </row>
    <row r="33" spans="1:3" ht="12.75">
      <c r="A33" s="774">
        <v>31</v>
      </c>
      <c r="B33" s="775" t="s">
        <v>854</v>
      </c>
      <c r="C33" s="775" t="s">
        <v>855</v>
      </c>
    </row>
    <row r="34" spans="1:3" ht="12.75">
      <c r="A34" s="774">
        <v>32</v>
      </c>
      <c r="B34" s="775" t="s">
        <v>539</v>
      </c>
      <c r="C34" s="775" t="s">
        <v>540</v>
      </c>
    </row>
    <row r="35" spans="1:3" ht="12.75">
      <c r="A35" s="774">
        <v>33</v>
      </c>
      <c r="B35" s="775" t="s">
        <v>541</v>
      </c>
      <c r="C35" s="775" t="s">
        <v>540</v>
      </c>
    </row>
    <row r="36" spans="1:3" ht="12.75">
      <c r="A36" s="774">
        <v>34</v>
      </c>
      <c r="B36" s="775" t="s">
        <v>542</v>
      </c>
      <c r="C36" s="775" t="s">
        <v>543</v>
      </c>
    </row>
    <row r="37" spans="1:3" ht="12.75">
      <c r="A37" s="774">
        <v>35</v>
      </c>
      <c r="B37" s="775" t="s">
        <v>544</v>
      </c>
      <c r="C37" s="775" t="s">
        <v>545</v>
      </c>
    </row>
    <row r="38" spans="1:3" ht="12.75">
      <c r="A38" s="774">
        <v>36</v>
      </c>
      <c r="B38" s="775" t="s">
        <v>546</v>
      </c>
      <c r="C38" s="775" t="s">
        <v>547</v>
      </c>
    </row>
    <row r="39" spans="1:3" ht="12.75">
      <c r="A39" s="774">
        <v>37</v>
      </c>
      <c r="B39" s="775" t="s">
        <v>548</v>
      </c>
      <c r="C39" s="775" t="s">
        <v>549</v>
      </c>
    </row>
    <row r="40" spans="1:3" ht="12.75">
      <c r="A40" s="774">
        <v>38</v>
      </c>
      <c r="B40" s="775" t="s">
        <v>550</v>
      </c>
      <c r="C40" s="775" t="s">
        <v>551</v>
      </c>
    </row>
    <row r="41" spans="1:3" ht="12.75">
      <c r="A41" s="774">
        <v>39</v>
      </c>
      <c r="B41" s="775" t="s">
        <v>552</v>
      </c>
      <c r="C41" s="775" t="s">
        <v>553</v>
      </c>
    </row>
    <row r="42" spans="1:3" ht="12.75">
      <c r="A42" s="774">
        <v>40</v>
      </c>
      <c r="B42" s="775" t="s">
        <v>554</v>
      </c>
      <c r="C42" s="775" t="s">
        <v>555</v>
      </c>
    </row>
    <row r="43" spans="1:3" ht="12.75">
      <c r="A43" s="774">
        <v>41</v>
      </c>
      <c r="B43" s="775" t="s">
        <v>556</v>
      </c>
      <c r="C43" s="775" t="s">
        <v>651</v>
      </c>
    </row>
    <row r="44" spans="1:3" ht="12.75">
      <c r="A44" s="774">
        <v>42</v>
      </c>
      <c r="B44" s="775" t="s">
        <v>557</v>
      </c>
      <c r="C44" s="775" t="s">
        <v>558</v>
      </c>
    </row>
    <row r="45" spans="1:3" ht="12.75">
      <c r="A45" s="774">
        <v>43</v>
      </c>
      <c r="B45" s="775" t="s">
        <v>559</v>
      </c>
      <c r="C45" s="775" t="s">
        <v>560</v>
      </c>
    </row>
    <row r="46" spans="1:3" ht="12.75">
      <c r="A46" s="774">
        <v>44</v>
      </c>
      <c r="B46" s="775" t="s">
        <v>561</v>
      </c>
      <c r="C46" s="775" t="s">
        <v>562</v>
      </c>
    </row>
    <row r="47" spans="1:3" ht="12.75">
      <c r="A47" s="774">
        <v>45</v>
      </c>
      <c r="B47" s="775" t="s">
        <v>563</v>
      </c>
      <c r="C47" s="775" t="s">
        <v>564</v>
      </c>
    </row>
    <row r="48" spans="1:3" ht="12.75">
      <c r="A48" s="774">
        <v>46</v>
      </c>
      <c r="B48" s="775" t="s">
        <v>565</v>
      </c>
      <c r="C48" s="775" t="s">
        <v>566</v>
      </c>
    </row>
    <row r="49" spans="1:3" ht="12.75">
      <c r="A49" s="774">
        <v>47</v>
      </c>
      <c r="B49" s="775" t="s">
        <v>567</v>
      </c>
      <c r="C49" s="775" t="s">
        <v>652</v>
      </c>
    </row>
    <row r="50" spans="1:3" ht="12.75">
      <c r="A50" s="774">
        <v>48</v>
      </c>
      <c r="B50" s="775" t="s">
        <v>568</v>
      </c>
      <c r="C50" s="775" t="s">
        <v>653</v>
      </c>
    </row>
    <row r="51" spans="1:3" ht="12.75">
      <c r="A51" s="774">
        <v>49</v>
      </c>
      <c r="B51" s="775" t="s">
        <v>569</v>
      </c>
      <c r="C51" s="775" t="s">
        <v>570</v>
      </c>
    </row>
    <row r="52" spans="1:3" ht="12.75">
      <c r="A52" s="774">
        <v>50</v>
      </c>
      <c r="B52" s="775" t="s">
        <v>571</v>
      </c>
      <c r="C52" s="775" t="s">
        <v>572</v>
      </c>
    </row>
    <row r="53" spans="1:3" ht="12.75">
      <c r="A53" s="774">
        <v>51</v>
      </c>
      <c r="B53" s="775" t="s">
        <v>573</v>
      </c>
      <c r="C53" s="775" t="s">
        <v>856</v>
      </c>
    </row>
    <row r="54" spans="1:3" ht="12.75">
      <c r="A54" s="774">
        <v>52</v>
      </c>
      <c r="B54" s="775" t="s">
        <v>574</v>
      </c>
      <c r="C54" s="775" t="s">
        <v>621</v>
      </c>
    </row>
    <row r="55" spans="1:3" ht="12.75">
      <c r="A55" s="774">
        <v>53</v>
      </c>
      <c r="B55" s="775" t="s">
        <v>575</v>
      </c>
      <c r="C55" s="775" t="s">
        <v>622</v>
      </c>
    </row>
    <row r="56" spans="1:3" ht="12.75">
      <c r="A56" s="774">
        <v>54</v>
      </c>
      <c r="B56" s="775" t="s">
        <v>576</v>
      </c>
      <c r="C56" s="775" t="s">
        <v>623</v>
      </c>
    </row>
    <row r="57" spans="1:3" ht="12.75">
      <c r="A57" s="774">
        <v>55</v>
      </c>
      <c r="B57" s="775" t="s">
        <v>577</v>
      </c>
      <c r="C57" s="775" t="s">
        <v>624</v>
      </c>
    </row>
    <row r="58" spans="1:3" ht="12.75">
      <c r="A58" s="774">
        <v>56</v>
      </c>
      <c r="B58" s="775" t="s">
        <v>578</v>
      </c>
      <c r="C58" s="775" t="s">
        <v>625</v>
      </c>
    </row>
    <row r="59" spans="1:3" ht="12.75">
      <c r="A59" s="774">
        <v>57</v>
      </c>
      <c r="B59" s="775" t="s">
        <v>579</v>
      </c>
      <c r="C59" s="775" t="s">
        <v>626</v>
      </c>
    </row>
    <row r="60" spans="1:3" ht="12.75">
      <c r="A60" s="774">
        <v>58</v>
      </c>
      <c r="B60" s="775" t="s">
        <v>580</v>
      </c>
      <c r="C60" s="775" t="s">
        <v>627</v>
      </c>
    </row>
    <row r="61" spans="1:3" ht="12.75">
      <c r="A61" s="774">
        <v>59</v>
      </c>
      <c r="B61" s="775" t="s">
        <v>581</v>
      </c>
      <c r="C61" s="775" t="s">
        <v>628</v>
      </c>
    </row>
    <row r="62" spans="1:3" ht="12.75">
      <c r="A62" s="774">
        <v>60</v>
      </c>
      <c r="B62" s="775" t="s">
        <v>857</v>
      </c>
      <c r="C62" s="775" t="s">
        <v>858</v>
      </c>
    </row>
    <row r="63" spans="1:3" ht="12.75">
      <c r="A63" s="774">
        <v>61</v>
      </c>
      <c r="B63" s="775" t="s">
        <v>582</v>
      </c>
      <c r="C63" s="775" t="s">
        <v>859</v>
      </c>
    </row>
    <row r="64" spans="1:3" ht="12.75">
      <c r="A64" s="774">
        <v>62</v>
      </c>
      <c r="B64" s="776" t="s">
        <v>860</v>
      </c>
      <c r="C64" s="775" t="s">
        <v>861</v>
      </c>
    </row>
    <row r="65" spans="1:3" ht="12.75">
      <c r="A65" s="774">
        <v>63</v>
      </c>
      <c r="B65" s="775" t="s">
        <v>583</v>
      </c>
      <c r="C65" s="775" t="s">
        <v>629</v>
      </c>
    </row>
    <row r="66" spans="1:3" ht="12.75">
      <c r="A66" s="774">
        <v>64</v>
      </c>
      <c r="B66" s="775" t="s">
        <v>584</v>
      </c>
      <c r="C66" s="775" t="s">
        <v>630</v>
      </c>
    </row>
    <row r="67" spans="1:3" ht="12.75">
      <c r="A67" s="774">
        <v>65</v>
      </c>
      <c r="B67" s="777" t="s">
        <v>619</v>
      </c>
      <c r="C67" s="777" t="s">
        <v>654</v>
      </c>
    </row>
    <row r="68" spans="1:3" ht="12.75">
      <c r="A68" s="774">
        <v>66</v>
      </c>
      <c r="B68" s="777" t="s">
        <v>620</v>
      </c>
      <c r="C68" s="777" t="s">
        <v>642</v>
      </c>
    </row>
  </sheetData>
  <sheetProtection/>
  <mergeCells count="1">
    <mergeCell ref="A1:D1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FD9C6"/>
    <pageSetUpPr fitToPage="1"/>
  </sheetPr>
  <dimension ref="A1:Q28"/>
  <sheetViews>
    <sheetView view="pageBreakPreview" zoomScale="130" zoomScaleSheetLayoutView="130" zoomScalePageLayoutView="0" workbookViewId="0" topLeftCell="A11">
      <selection activeCell="C12" sqref="C12:G25"/>
    </sheetView>
  </sheetViews>
  <sheetFormatPr defaultColWidth="9.140625" defaultRowHeight="12.75"/>
  <cols>
    <col min="1" max="1" width="6.00390625" style="73" customWidth="1"/>
    <col min="2" max="2" width="16.8515625" style="73" customWidth="1"/>
    <col min="3" max="3" width="10.57421875" style="73" customWidth="1"/>
    <col min="4" max="4" width="9.8515625" style="73" customWidth="1"/>
    <col min="5" max="5" width="10.421875" style="73" customWidth="1"/>
    <col min="6" max="6" width="10.8515625" style="73" customWidth="1"/>
    <col min="7" max="7" width="12.00390625" style="73" customWidth="1"/>
    <col min="8" max="8" width="12.421875" style="73" customWidth="1"/>
    <col min="9" max="9" width="12.140625" style="73" customWidth="1"/>
    <col min="10" max="10" width="9.00390625" style="73" customWidth="1"/>
    <col min="11" max="11" width="12.00390625" style="73" customWidth="1"/>
    <col min="12" max="12" width="13.7109375" style="73" customWidth="1"/>
    <col min="13" max="13" width="9.140625" style="73" hidden="1" customWidth="1"/>
    <col min="14" max="14" width="9.140625" style="73" customWidth="1"/>
    <col min="15" max="15" width="10.421875" style="73" bestFit="1" customWidth="1"/>
    <col min="16" max="16384" width="9.140625" style="73" customWidth="1"/>
  </cols>
  <sheetData>
    <row r="1" spans="4:13" s="14" customFormat="1" ht="12.75">
      <c r="D1" s="50"/>
      <c r="E1" s="50"/>
      <c r="F1" s="50"/>
      <c r="G1" s="50"/>
      <c r="H1" s="50"/>
      <c r="I1" s="50"/>
      <c r="J1" s="50"/>
      <c r="K1" s="50"/>
      <c r="L1" s="1470" t="s">
        <v>64</v>
      </c>
      <c r="M1" s="1470"/>
    </row>
    <row r="2" spans="1:13" s="14" customFormat="1" ht="15">
      <c r="A2" s="1471" t="s">
        <v>0</v>
      </c>
      <c r="B2" s="1471"/>
      <c r="C2" s="1471"/>
      <c r="D2" s="1471"/>
      <c r="E2" s="1471"/>
      <c r="F2" s="1471"/>
      <c r="G2" s="1471"/>
      <c r="H2" s="1471"/>
      <c r="I2" s="1471"/>
      <c r="J2" s="1471"/>
      <c r="K2" s="1471"/>
      <c r="L2" s="1471"/>
      <c r="M2" s="364"/>
    </row>
    <row r="3" spans="1:13" s="14" customFormat="1" ht="20.25">
      <c r="A3" s="1472" t="s">
        <v>655</v>
      </c>
      <c r="B3" s="1472"/>
      <c r="C3" s="1472"/>
      <c r="D3" s="1472"/>
      <c r="E3" s="1472"/>
      <c r="F3" s="1472"/>
      <c r="G3" s="1472"/>
      <c r="H3" s="1472"/>
      <c r="I3" s="1472"/>
      <c r="J3" s="1472"/>
      <c r="K3" s="1472"/>
      <c r="L3" s="1472"/>
      <c r="M3" s="25"/>
    </row>
    <row r="4" s="14" customFormat="1" ht="10.5" customHeight="1"/>
    <row r="5" spans="1:12" ht="19.5" customHeight="1">
      <c r="A5" s="1473" t="s">
        <v>782</v>
      </c>
      <c r="B5" s="1473"/>
      <c r="C5" s="1473"/>
      <c r="D5" s="1473"/>
      <c r="E5" s="1473"/>
      <c r="F5" s="1473"/>
      <c r="G5" s="1473"/>
      <c r="H5" s="1473"/>
      <c r="I5" s="1473"/>
      <c r="J5" s="1473"/>
      <c r="K5" s="1473"/>
      <c r="L5" s="1473"/>
    </row>
    <row r="6" spans="1:12" ht="12.75">
      <c r="A6" s="365"/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</row>
    <row r="7" spans="1:12" ht="15">
      <c r="A7" s="1248" t="s">
        <v>763</v>
      </c>
      <c r="B7" s="1248"/>
      <c r="F7" s="1474" t="s">
        <v>14</v>
      </c>
      <c r="G7" s="1474"/>
      <c r="H7" s="1474"/>
      <c r="I7" s="1474"/>
      <c r="J7" s="1474"/>
      <c r="K7" s="1474"/>
      <c r="L7" s="1474"/>
    </row>
    <row r="8" spans="1:12" ht="12.75">
      <c r="A8" s="17"/>
      <c r="F8" s="366"/>
      <c r="G8" s="367"/>
      <c r="H8" s="367"/>
      <c r="I8" s="1457" t="s">
        <v>781</v>
      </c>
      <c r="J8" s="1457"/>
      <c r="K8" s="1457"/>
      <c r="L8" s="1457"/>
    </row>
    <row r="9" spans="1:12" s="17" customFormat="1" ht="12.75">
      <c r="A9" s="1458" t="s">
        <v>2</v>
      </c>
      <c r="B9" s="1458" t="s">
        <v>3</v>
      </c>
      <c r="C9" s="1459" t="s">
        <v>15</v>
      </c>
      <c r="D9" s="1460"/>
      <c r="E9" s="1460"/>
      <c r="F9" s="1460"/>
      <c r="G9" s="1460"/>
      <c r="H9" s="1458" t="s">
        <v>34</v>
      </c>
      <c r="I9" s="1458"/>
      <c r="J9" s="1458"/>
      <c r="K9" s="1458"/>
      <c r="L9" s="1458"/>
    </row>
    <row r="10" spans="1:12" s="17" customFormat="1" ht="77.25" customHeight="1">
      <c r="A10" s="1458"/>
      <c r="B10" s="1458"/>
      <c r="C10" s="272" t="s">
        <v>671</v>
      </c>
      <c r="D10" s="272" t="s">
        <v>672</v>
      </c>
      <c r="E10" s="272" t="s">
        <v>62</v>
      </c>
      <c r="F10" s="272" t="s">
        <v>63</v>
      </c>
      <c r="G10" s="272" t="s">
        <v>776</v>
      </c>
      <c r="H10" s="272" t="s">
        <v>671</v>
      </c>
      <c r="I10" s="272" t="s">
        <v>672</v>
      </c>
      <c r="J10" s="272" t="s">
        <v>62</v>
      </c>
      <c r="K10" s="272" t="s">
        <v>63</v>
      </c>
      <c r="L10" s="272" t="s">
        <v>777</v>
      </c>
    </row>
    <row r="11" spans="1:12" s="17" customFormat="1" ht="13.5" customHeight="1">
      <c r="A11" s="71">
        <v>1</v>
      </c>
      <c r="B11" s="71">
        <v>2</v>
      </c>
      <c r="C11" s="71">
        <v>3</v>
      </c>
      <c r="D11" s="71">
        <v>4</v>
      </c>
      <c r="E11" s="71">
        <v>5</v>
      </c>
      <c r="F11" s="71">
        <v>6</v>
      </c>
      <c r="G11" s="71">
        <v>7</v>
      </c>
      <c r="H11" s="71">
        <v>8</v>
      </c>
      <c r="I11" s="71">
        <v>9</v>
      </c>
      <c r="J11" s="71">
        <v>10</v>
      </c>
      <c r="K11" s="71">
        <v>11</v>
      </c>
      <c r="L11" s="71">
        <v>12</v>
      </c>
    </row>
    <row r="12" spans="1:17" ht="21" customHeight="1">
      <c r="A12" s="368">
        <v>1</v>
      </c>
      <c r="B12" s="369" t="s">
        <v>743</v>
      </c>
      <c r="C12" s="370">
        <v>1995.6264948215255</v>
      </c>
      <c r="D12" s="371">
        <v>0</v>
      </c>
      <c r="E12" s="370">
        <v>2007.8352196073333</v>
      </c>
      <c r="F12" s="356">
        <v>1883.3429999999998</v>
      </c>
      <c r="G12" s="356">
        <v>124.49221960733348</v>
      </c>
      <c r="H12" s="1461" t="s">
        <v>778</v>
      </c>
      <c r="I12" s="1462"/>
      <c r="J12" s="1462"/>
      <c r="K12" s="1462"/>
      <c r="L12" s="1463"/>
      <c r="O12" s="571">
        <v>60382.141154472454</v>
      </c>
      <c r="P12" s="571">
        <f>'enrolment vs availed_UPY'!L11</f>
        <v>57071</v>
      </c>
      <c r="Q12" s="73">
        <v>0</v>
      </c>
    </row>
    <row r="13" spans="1:17" ht="21" customHeight="1">
      <c r="A13" s="368">
        <v>2</v>
      </c>
      <c r="B13" s="369" t="s">
        <v>744</v>
      </c>
      <c r="C13" s="370">
        <v>1582.0567368435782</v>
      </c>
      <c r="D13" s="371">
        <v>0</v>
      </c>
      <c r="E13" s="370">
        <v>1652.7546438880324</v>
      </c>
      <c r="F13" s="356">
        <v>1412.664</v>
      </c>
      <c r="G13" s="356">
        <v>240.09064388803245</v>
      </c>
      <c r="H13" s="1464"/>
      <c r="I13" s="1465"/>
      <c r="J13" s="1465"/>
      <c r="K13" s="1465"/>
      <c r="L13" s="1466"/>
      <c r="O13" s="571">
        <v>47868.66352313907</v>
      </c>
      <c r="P13" s="571">
        <f>'enrolment vs availed_UPY'!L12</f>
        <v>42808</v>
      </c>
      <c r="Q13" s="73">
        <v>0</v>
      </c>
    </row>
    <row r="14" spans="1:17" ht="21" customHeight="1">
      <c r="A14" s="368">
        <v>3</v>
      </c>
      <c r="B14" s="369" t="s">
        <v>745</v>
      </c>
      <c r="C14" s="370">
        <v>2139.1636984474676</v>
      </c>
      <c r="D14" s="371">
        <v>0</v>
      </c>
      <c r="E14" s="370">
        <v>2008.0474657020266</v>
      </c>
      <c r="F14" s="356">
        <v>1743.984</v>
      </c>
      <c r="G14" s="356">
        <v>264.06346570202663</v>
      </c>
      <c r="H14" s="1464"/>
      <c r="I14" s="1465"/>
      <c r="J14" s="1465"/>
      <c r="K14" s="1465"/>
      <c r="L14" s="1466"/>
      <c r="O14" s="571">
        <v>64725.180151374036</v>
      </c>
      <c r="P14" s="571">
        <f>'enrolment vs availed_UPY'!L13</f>
        <v>52848</v>
      </c>
      <c r="Q14" s="73">
        <v>0</v>
      </c>
    </row>
    <row r="15" spans="1:17" ht="21" customHeight="1">
      <c r="A15" s="368">
        <v>4</v>
      </c>
      <c r="B15" s="369" t="s">
        <v>746</v>
      </c>
      <c r="C15" s="370">
        <v>3660.765809030574</v>
      </c>
      <c r="D15" s="371">
        <v>0</v>
      </c>
      <c r="E15" s="370">
        <v>3262.4300703419576</v>
      </c>
      <c r="F15" s="356">
        <v>3881.2619999999997</v>
      </c>
      <c r="G15" s="356">
        <v>-618.8319296580421</v>
      </c>
      <c r="H15" s="1464"/>
      <c r="I15" s="1465"/>
      <c r="J15" s="1465"/>
      <c r="K15" s="1465"/>
      <c r="L15" s="1466"/>
      <c r="O15" s="571">
        <v>110764.65380066993</v>
      </c>
      <c r="P15" s="571">
        <f>'enrolment vs availed_UPY'!L14</f>
        <v>117614</v>
      </c>
      <c r="Q15" s="73">
        <v>0</v>
      </c>
    </row>
    <row r="16" spans="1:17" ht="21" customHeight="1">
      <c r="A16" s="368">
        <v>5</v>
      </c>
      <c r="B16" s="369" t="s">
        <v>747</v>
      </c>
      <c r="C16" s="370">
        <v>2701.0506094202433</v>
      </c>
      <c r="D16" s="371">
        <v>0</v>
      </c>
      <c r="E16" s="370">
        <v>2667.1098982892804</v>
      </c>
      <c r="F16" s="356">
        <v>2361.7877999999996</v>
      </c>
      <c r="G16" s="356">
        <v>305.3220982892808</v>
      </c>
      <c r="H16" s="1464"/>
      <c r="I16" s="1465"/>
      <c r="J16" s="1465"/>
      <c r="K16" s="1465"/>
      <c r="L16" s="1466"/>
      <c r="O16" s="571">
        <v>81726.32483413337</v>
      </c>
      <c r="P16" s="571">
        <f>'enrolment vs availed_UPY'!L15</f>
        <v>70559</v>
      </c>
      <c r="Q16" s="73">
        <v>736</v>
      </c>
    </row>
    <row r="17" spans="1:17" ht="21" customHeight="1">
      <c r="A17" s="368">
        <v>6</v>
      </c>
      <c r="B17" s="369" t="s">
        <v>748</v>
      </c>
      <c r="C17" s="370">
        <v>2366.5552259316523</v>
      </c>
      <c r="D17" s="371">
        <v>0</v>
      </c>
      <c r="E17" s="370">
        <v>2215.515732485094</v>
      </c>
      <c r="F17" s="356">
        <v>2882.7413999999994</v>
      </c>
      <c r="G17" s="356">
        <v>-667.2256675149056</v>
      </c>
      <c r="H17" s="1464"/>
      <c r="I17" s="1465"/>
      <c r="J17" s="1465"/>
      <c r="K17" s="1465"/>
      <c r="L17" s="1466"/>
      <c r="O17" s="571">
        <v>71605.41918684</v>
      </c>
      <c r="P17" s="571">
        <f>'enrolment vs availed_UPY'!L16</f>
        <v>87235</v>
      </c>
      <c r="Q17" s="73">
        <v>88</v>
      </c>
    </row>
    <row r="18" spans="1:17" ht="21" customHeight="1">
      <c r="A18" s="368">
        <v>7</v>
      </c>
      <c r="B18" s="369" t="s">
        <v>749</v>
      </c>
      <c r="C18" s="370">
        <v>2909.455315051093</v>
      </c>
      <c r="D18" s="371">
        <v>0</v>
      </c>
      <c r="E18" s="370">
        <v>3436.518541003399</v>
      </c>
      <c r="F18" s="356">
        <v>3136.3859999999995</v>
      </c>
      <c r="G18" s="356">
        <v>300.13254100339964</v>
      </c>
      <c r="H18" s="1464"/>
      <c r="I18" s="1465"/>
      <c r="J18" s="1465"/>
      <c r="K18" s="1465"/>
      <c r="L18" s="1466"/>
      <c r="O18" s="571">
        <v>88032.07512624084</v>
      </c>
      <c r="P18" s="571">
        <f>'enrolment vs availed_UPY'!L17</f>
        <v>92022</v>
      </c>
      <c r="Q18" s="73">
        <v>2200</v>
      </c>
    </row>
    <row r="19" spans="1:17" ht="21" customHeight="1">
      <c r="A19" s="368">
        <v>8</v>
      </c>
      <c r="B19" s="369" t="s">
        <v>750</v>
      </c>
      <c r="C19" s="370">
        <v>2261.689233190197</v>
      </c>
      <c r="D19" s="371">
        <v>0</v>
      </c>
      <c r="E19" s="370">
        <v>2002.3364847409773</v>
      </c>
      <c r="F19" s="356">
        <v>1703.724</v>
      </c>
      <c r="G19" s="356">
        <v>298.6124847409774</v>
      </c>
      <c r="H19" s="1464"/>
      <c r="I19" s="1465"/>
      <c r="J19" s="1465"/>
      <c r="K19" s="1465"/>
      <c r="L19" s="1466"/>
      <c r="O19" s="571">
        <v>68432.4641311472</v>
      </c>
      <c r="P19" s="571">
        <f>'enrolment vs availed_UPY'!L18</f>
        <v>51628</v>
      </c>
      <c r="Q19" s="73">
        <v>0</v>
      </c>
    </row>
    <row r="20" spans="1:17" ht="21" customHeight="1">
      <c r="A20" s="368">
        <v>9</v>
      </c>
      <c r="B20" s="369" t="s">
        <v>751</v>
      </c>
      <c r="C20" s="370">
        <v>1843.6709055602178</v>
      </c>
      <c r="D20" s="371">
        <v>0</v>
      </c>
      <c r="E20" s="370">
        <v>1902.7962736686663</v>
      </c>
      <c r="F20" s="356">
        <v>1626.9756</v>
      </c>
      <c r="G20" s="356">
        <v>275.82067366866636</v>
      </c>
      <c r="H20" s="1464"/>
      <c r="I20" s="1465"/>
      <c r="J20" s="1465"/>
      <c r="K20" s="1465"/>
      <c r="L20" s="1466"/>
      <c r="O20" s="571">
        <v>55784.38507947711</v>
      </c>
      <c r="P20" s="571">
        <f>'enrolment vs availed_UPY'!L19</f>
        <v>48723</v>
      </c>
      <c r="Q20" s="73">
        <v>422</v>
      </c>
    </row>
    <row r="21" spans="1:17" ht="21" customHeight="1">
      <c r="A21" s="368">
        <v>10</v>
      </c>
      <c r="B21" s="369" t="s">
        <v>752</v>
      </c>
      <c r="C21" s="370">
        <v>2891.3304039752716</v>
      </c>
      <c r="D21" s="371">
        <v>0</v>
      </c>
      <c r="E21" s="370">
        <v>2738.6784277541465</v>
      </c>
      <c r="F21" s="356">
        <v>2515.359</v>
      </c>
      <c r="G21" s="356">
        <v>223.31942775414655</v>
      </c>
      <c r="H21" s="1464"/>
      <c r="I21" s="1465"/>
      <c r="J21" s="1465"/>
      <c r="K21" s="1465"/>
      <c r="L21" s="1466"/>
      <c r="O21" s="571">
        <v>87483.66542040039</v>
      </c>
      <c r="P21" s="571">
        <f>'enrolment vs availed_UPY'!L20</f>
        <v>76223</v>
      </c>
      <c r="Q21" s="73">
        <v>0</v>
      </c>
    </row>
    <row r="22" spans="1:17" ht="21" customHeight="1">
      <c r="A22" s="368">
        <v>11</v>
      </c>
      <c r="B22" s="369" t="s">
        <v>753</v>
      </c>
      <c r="C22" s="370">
        <v>1739.913633837972</v>
      </c>
      <c r="D22" s="371">
        <v>0</v>
      </c>
      <c r="E22" s="370">
        <v>1842.587003526518</v>
      </c>
      <c r="F22" s="356">
        <v>1997.9519999999998</v>
      </c>
      <c r="G22" s="356">
        <v>-155.36499647348182</v>
      </c>
      <c r="H22" s="1464"/>
      <c r="I22" s="1465"/>
      <c r="J22" s="1465"/>
      <c r="K22" s="1465"/>
      <c r="L22" s="1466"/>
      <c r="O22" s="571">
        <v>52644.97685695004</v>
      </c>
      <c r="P22" s="571">
        <f>'enrolment vs availed_UPY'!L21</f>
        <v>60544</v>
      </c>
      <c r="Q22" s="73">
        <v>0</v>
      </c>
    </row>
    <row r="23" spans="1:17" ht="21" customHeight="1">
      <c r="A23" s="368">
        <v>12</v>
      </c>
      <c r="B23" s="369" t="s">
        <v>754</v>
      </c>
      <c r="C23" s="370">
        <v>2850.753213459917</v>
      </c>
      <c r="D23" s="371">
        <v>0</v>
      </c>
      <c r="E23" s="370">
        <v>3032.7610257072274</v>
      </c>
      <c r="F23" s="356">
        <v>2580.5669999999996</v>
      </c>
      <c r="G23" s="356">
        <v>452.19402570722787</v>
      </c>
      <c r="H23" s="1464"/>
      <c r="I23" s="1465"/>
      <c r="J23" s="1465"/>
      <c r="K23" s="1465"/>
      <c r="L23" s="1466"/>
      <c r="O23" s="571">
        <v>86255.91180432646</v>
      </c>
      <c r="P23" s="571">
        <f>'enrolment vs availed_UPY'!L22</f>
        <v>78199</v>
      </c>
      <c r="Q23" s="73">
        <v>0</v>
      </c>
    </row>
    <row r="24" spans="1:17" ht="21" customHeight="1">
      <c r="A24" s="368">
        <v>13</v>
      </c>
      <c r="B24" s="369" t="s">
        <v>755</v>
      </c>
      <c r="C24" s="370">
        <v>3247.1287204302953</v>
      </c>
      <c r="D24" s="371">
        <v>0</v>
      </c>
      <c r="E24" s="370">
        <v>3419.7981299153</v>
      </c>
      <c r="F24" s="356">
        <v>2914.7819999999997</v>
      </c>
      <c r="G24" s="356">
        <v>505.0161299153001</v>
      </c>
      <c r="H24" s="1467"/>
      <c r="I24" s="1468"/>
      <c r="J24" s="1468"/>
      <c r="K24" s="1468"/>
      <c r="L24" s="1469"/>
      <c r="O24" s="571">
        <v>98249.13893082913</v>
      </c>
      <c r="P24" s="571">
        <f>'enrolment vs availed_UPY'!L23</f>
        <v>88162</v>
      </c>
      <c r="Q24" s="73">
        <v>120</v>
      </c>
    </row>
    <row r="25" spans="1:17" ht="21" customHeight="1">
      <c r="A25" s="1411" t="s">
        <v>756</v>
      </c>
      <c r="B25" s="1413"/>
      <c r="C25" s="358">
        <v>32189.160000000003</v>
      </c>
      <c r="D25" s="358">
        <v>0</v>
      </c>
      <c r="E25" s="358">
        <v>32189.168916629955</v>
      </c>
      <c r="F25" s="358">
        <v>30641.5278</v>
      </c>
      <c r="G25" s="358">
        <v>1547.6411166299617</v>
      </c>
      <c r="H25" s="373">
        <f>SUM(H12:H24)</f>
        <v>0</v>
      </c>
      <c r="I25" s="373">
        <f>SUM(I12:I24)</f>
        <v>0</v>
      </c>
      <c r="J25" s="373">
        <f>SUM(J12:J24)</f>
        <v>0</v>
      </c>
      <c r="K25" s="373">
        <f>SUM(K12:K24)</f>
        <v>0</v>
      </c>
      <c r="L25" s="373">
        <f>SUM(L12:L24)</f>
        <v>0</v>
      </c>
      <c r="O25" s="571">
        <f>SUM(O12:O24)</f>
        <v>973954.9999999999</v>
      </c>
      <c r="P25" s="571">
        <f>'enrolment vs availed_UPY'!L24</f>
        <v>923636</v>
      </c>
      <c r="Q25" s="73">
        <f>SUM(Q12:Q24)</f>
        <v>3566</v>
      </c>
    </row>
    <row r="26" spans="1:16" ht="21" customHeight="1">
      <c r="A26" s="374"/>
      <c r="B26" s="374"/>
      <c r="C26" s="374"/>
      <c r="D26" s="374"/>
      <c r="E26" s="374"/>
      <c r="F26" s="374"/>
      <c r="G26" s="374"/>
      <c r="H26" s="374"/>
      <c r="I26" s="374"/>
      <c r="J26" s="374"/>
      <c r="K26" s="374"/>
      <c r="L26" s="374"/>
      <c r="O26" s="17">
        <f>32010+179.16</f>
        <v>32189.16</v>
      </c>
      <c r="P26" s="571"/>
    </row>
    <row r="27" ht="12.75">
      <c r="E27" s="372"/>
    </row>
    <row r="28" spans="1:12" ht="60" customHeight="1">
      <c r="A28" s="1444" t="s">
        <v>779</v>
      </c>
      <c r="B28" s="1444"/>
      <c r="C28" s="362"/>
      <c r="D28" s="362"/>
      <c r="E28" s="375"/>
      <c r="F28" s="376"/>
      <c r="H28" s="363"/>
      <c r="I28" s="1281" t="s">
        <v>723</v>
      </c>
      <c r="J28" s="1281"/>
      <c r="K28" s="1281"/>
      <c r="L28" s="1281"/>
    </row>
  </sheetData>
  <sheetProtection/>
  <mergeCells count="15">
    <mergeCell ref="L1:M1"/>
    <mergeCell ref="A2:L2"/>
    <mergeCell ref="A3:L3"/>
    <mergeCell ref="A5:L5"/>
    <mergeCell ref="A7:B7"/>
    <mergeCell ref="F7:L7"/>
    <mergeCell ref="A25:B25"/>
    <mergeCell ref="A28:B28"/>
    <mergeCell ref="I28:L28"/>
    <mergeCell ref="I8:L8"/>
    <mergeCell ref="A9:A10"/>
    <mergeCell ref="B9:B10"/>
    <mergeCell ref="C9:G9"/>
    <mergeCell ref="H9:L9"/>
    <mergeCell ref="H12:L24"/>
  </mergeCells>
  <printOptions horizontalCentered="1"/>
  <pageMargins left="0.7086614173228347" right="0.11811023622047245" top="0.5118110236220472" bottom="0.1968503937007874" header="0.1968503937007874" footer="0.1968503937007874"/>
  <pageSetup fitToHeight="1" fitToWidth="1" horizontalDpi="600" verticalDpi="600" orientation="landscape" paperSize="9" scale="87" r:id="rId1"/>
  <headerFooter>
    <oddFooter>&amp;CSheet-72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FD9C6"/>
  </sheetPr>
  <dimension ref="A1:M33"/>
  <sheetViews>
    <sheetView view="pageBreakPreview" zoomScaleSheetLayoutView="100" zoomScalePageLayoutView="0" workbookViewId="0" topLeftCell="A4">
      <selection activeCell="O14" sqref="O14"/>
    </sheetView>
  </sheetViews>
  <sheetFormatPr defaultColWidth="9.140625" defaultRowHeight="12.75"/>
  <cols>
    <col min="1" max="1" width="6.140625" style="362" customWidth="1"/>
    <col min="2" max="2" width="17.140625" style="362" customWidth="1"/>
    <col min="3" max="3" width="13.00390625" style="362" customWidth="1"/>
    <col min="4" max="4" width="10.7109375" style="362" customWidth="1"/>
    <col min="5" max="7" width="11.8515625" style="362" customWidth="1"/>
    <col min="8" max="9" width="11.57421875" style="362" customWidth="1"/>
    <col min="10" max="10" width="12.140625" style="362" customWidth="1"/>
    <col min="11" max="11" width="15.140625" style="362" customWidth="1"/>
    <col min="12" max="13" width="12.7109375" style="362" customWidth="1"/>
    <col min="14" max="16384" width="9.140625" style="362" customWidth="1"/>
  </cols>
  <sheetData>
    <row r="1" spans="11:13" ht="12.75">
      <c r="K1" s="1368" t="s">
        <v>187</v>
      </c>
      <c r="L1" s="1368"/>
      <c r="M1" s="1368"/>
    </row>
    <row r="2" ht="12.75" customHeight="1"/>
    <row r="3" spans="2:11" ht="15.75">
      <c r="B3" s="1483" t="s">
        <v>0</v>
      </c>
      <c r="C3" s="1483"/>
      <c r="D3" s="1483"/>
      <c r="E3" s="1483"/>
      <c r="F3" s="1483"/>
      <c r="G3" s="1483"/>
      <c r="H3" s="1483"/>
      <c r="I3" s="1483"/>
      <c r="J3" s="1483"/>
      <c r="K3" s="1483"/>
    </row>
    <row r="4" spans="2:11" ht="20.25">
      <c r="B4" s="1484" t="s">
        <v>655</v>
      </c>
      <c r="C4" s="1484"/>
      <c r="D4" s="1484"/>
      <c r="E4" s="1484"/>
      <c r="F4" s="1484"/>
      <c r="G4" s="1484"/>
      <c r="H4" s="1484"/>
      <c r="I4" s="1484"/>
      <c r="J4" s="1484"/>
      <c r="K4" s="1484"/>
    </row>
    <row r="5" ht="10.5" customHeight="1"/>
    <row r="6" spans="1:13" ht="15.75">
      <c r="A6" s="1476" t="s">
        <v>673</v>
      </c>
      <c r="B6" s="1476"/>
      <c r="C6" s="1476"/>
      <c r="D6" s="1476"/>
      <c r="E6" s="1476"/>
      <c r="F6" s="1476"/>
      <c r="G6" s="1476"/>
      <c r="H6" s="1476"/>
      <c r="I6" s="1476"/>
      <c r="J6" s="1476"/>
      <c r="K6" s="1476"/>
      <c r="L6" s="1476"/>
      <c r="M6" s="1476"/>
    </row>
    <row r="7" spans="2:13" ht="15.75">
      <c r="B7" s="377"/>
      <c r="C7" s="377"/>
      <c r="D7" s="377"/>
      <c r="E7" s="377"/>
      <c r="F7" s="598"/>
      <c r="G7" s="598"/>
      <c r="H7" s="377"/>
      <c r="L7" s="1485" t="s">
        <v>168</v>
      </c>
      <c r="M7" s="1485"/>
    </row>
    <row r="8" spans="1:13" ht="15.75">
      <c r="A8" s="1486" t="s">
        <v>763</v>
      </c>
      <c r="B8" s="1486"/>
      <c r="C8" s="377"/>
      <c r="D8" s="377"/>
      <c r="E8" s="377"/>
      <c r="F8" s="598"/>
      <c r="G8" s="598"/>
      <c r="H8" s="1343"/>
      <c r="I8" s="1343"/>
      <c r="J8" s="1343"/>
      <c r="K8" s="1343"/>
      <c r="L8" s="1343"/>
      <c r="M8" s="1343"/>
    </row>
    <row r="9" spans="1:13" ht="15.75" customHeight="1">
      <c r="A9" s="1478" t="s">
        <v>17</v>
      </c>
      <c r="B9" s="1477" t="s">
        <v>3</v>
      </c>
      <c r="C9" s="1477" t="s">
        <v>674</v>
      </c>
      <c r="D9" s="1477" t="s">
        <v>682</v>
      </c>
      <c r="E9" s="1477" t="s">
        <v>200</v>
      </c>
      <c r="F9" s="1477" t="s">
        <v>199</v>
      </c>
      <c r="G9" s="1477"/>
      <c r="H9" s="1477" t="s">
        <v>165</v>
      </c>
      <c r="I9" s="1477"/>
      <c r="J9" s="1478" t="s">
        <v>394</v>
      </c>
      <c r="K9" s="1477" t="s">
        <v>167</v>
      </c>
      <c r="L9" s="1477" t="s">
        <v>373</v>
      </c>
      <c r="M9" s="1477" t="s">
        <v>870</v>
      </c>
    </row>
    <row r="10" spans="1:13" ht="12.75">
      <c r="A10" s="1479"/>
      <c r="B10" s="1477"/>
      <c r="C10" s="1477"/>
      <c r="D10" s="1477"/>
      <c r="E10" s="1477"/>
      <c r="F10" s="1477"/>
      <c r="G10" s="1477"/>
      <c r="H10" s="1477"/>
      <c r="I10" s="1477"/>
      <c r="J10" s="1479"/>
      <c r="K10" s="1477"/>
      <c r="L10" s="1477"/>
      <c r="M10" s="1477"/>
    </row>
    <row r="11" spans="1:13" ht="35.25" customHeight="1">
      <c r="A11" s="1480"/>
      <c r="B11" s="1477"/>
      <c r="C11" s="1477"/>
      <c r="D11" s="1477"/>
      <c r="E11" s="1477"/>
      <c r="F11" s="605" t="s">
        <v>166</v>
      </c>
      <c r="G11" s="605" t="s">
        <v>212</v>
      </c>
      <c r="H11" s="378" t="s">
        <v>166</v>
      </c>
      <c r="I11" s="378" t="s">
        <v>212</v>
      </c>
      <c r="J11" s="1480"/>
      <c r="K11" s="1477"/>
      <c r="L11" s="1477"/>
      <c r="M11" s="1477"/>
    </row>
    <row r="12" spans="1:13" ht="17.25" customHeight="1">
      <c r="A12" s="379">
        <v>1</v>
      </c>
      <c r="B12" s="379">
        <v>2</v>
      </c>
      <c r="C12" s="379">
        <v>3</v>
      </c>
      <c r="D12" s="379">
        <v>4</v>
      </c>
      <c r="E12" s="379">
        <v>5</v>
      </c>
      <c r="F12" s="379">
        <v>6</v>
      </c>
      <c r="G12" s="379">
        <v>7</v>
      </c>
      <c r="H12" s="379">
        <v>8</v>
      </c>
      <c r="I12" s="379">
        <v>9</v>
      </c>
      <c r="J12" s="379">
        <v>10</v>
      </c>
      <c r="K12" s="378">
        <v>11</v>
      </c>
      <c r="L12" s="378">
        <v>12</v>
      </c>
      <c r="M12" s="378">
        <v>13</v>
      </c>
    </row>
    <row r="13" spans="1:13" s="384" customFormat="1" ht="25.5" customHeight="1">
      <c r="A13" s="602">
        <v>1</v>
      </c>
      <c r="B13" s="312" t="s">
        <v>743</v>
      </c>
      <c r="C13" s="380">
        <v>125.90229745417687</v>
      </c>
      <c r="D13" s="380">
        <v>0</v>
      </c>
      <c r="E13" s="380">
        <v>120.8</v>
      </c>
      <c r="F13" s="381">
        <v>4026.9692196073333</v>
      </c>
      <c r="G13" s="380">
        <v>122.01716735410221</v>
      </c>
      <c r="H13" s="382">
        <v>3034.983498349835</v>
      </c>
      <c r="I13" s="383">
        <v>91.96</v>
      </c>
      <c r="J13" s="383">
        <v>30.05716735410222</v>
      </c>
      <c r="K13" s="383">
        <v>28.840000000000003</v>
      </c>
      <c r="L13" s="600">
        <v>26.57</v>
      </c>
      <c r="M13" s="600">
        <v>26.57</v>
      </c>
    </row>
    <row r="14" spans="1:13" s="384" customFormat="1" ht="25.5" customHeight="1">
      <c r="A14" s="602">
        <v>2</v>
      </c>
      <c r="B14" s="315" t="s">
        <v>744</v>
      </c>
      <c r="C14" s="380">
        <v>101.87586940245782</v>
      </c>
      <c r="D14" s="380">
        <v>0</v>
      </c>
      <c r="E14" s="380">
        <v>97.75</v>
      </c>
      <c r="F14" s="381">
        <v>3313.287643888032</v>
      </c>
      <c r="G14" s="380">
        <v>100.39261560980738</v>
      </c>
      <c r="H14" s="382">
        <v>3292.079207920792</v>
      </c>
      <c r="I14" s="383">
        <v>99.75</v>
      </c>
      <c r="J14" s="383">
        <v>0.642615609807379</v>
      </c>
      <c r="K14" s="383">
        <v>-2</v>
      </c>
      <c r="L14" s="600">
        <v>22.8</v>
      </c>
      <c r="M14" s="600">
        <v>22.8</v>
      </c>
    </row>
    <row r="15" spans="1:13" s="384" customFormat="1" ht="25.5" customHeight="1">
      <c r="A15" s="602">
        <v>3</v>
      </c>
      <c r="B15" s="315" t="s">
        <v>745</v>
      </c>
      <c r="C15" s="380">
        <v>147.24765815546985</v>
      </c>
      <c r="D15" s="380">
        <v>0</v>
      </c>
      <c r="E15" s="380">
        <v>141.28</v>
      </c>
      <c r="F15" s="381">
        <v>4507.312465702026</v>
      </c>
      <c r="G15" s="380">
        <v>136.5715677107714</v>
      </c>
      <c r="H15" s="382">
        <v>4507.312465702026</v>
      </c>
      <c r="I15" s="383">
        <v>136.5715677107714</v>
      </c>
      <c r="J15" s="383">
        <v>0</v>
      </c>
      <c r="K15" s="383">
        <v>4.708432289228597</v>
      </c>
      <c r="L15" s="600" t="s">
        <v>7</v>
      </c>
      <c r="M15" s="600" t="s">
        <v>7</v>
      </c>
    </row>
    <row r="16" spans="1:13" s="384" customFormat="1" ht="25.5" customHeight="1">
      <c r="A16" s="654">
        <v>4</v>
      </c>
      <c r="B16" s="315" t="s">
        <v>746</v>
      </c>
      <c r="C16" s="380">
        <v>210.81787549525143</v>
      </c>
      <c r="D16" s="380">
        <v>0</v>
      </c>
      <c r="E16" s="380">
        <v>202.28</v>
      </c>
      <c r="F16" s="381">
        <v>6340.241070341957</v>
      </c>
      <c r="G16" s="380">
        <v>192.1093044313613</v>
      </c>
      <c r="H16" s="382">
        <v>6340.241070341956</v>
      </c>
      <c r="I16" s="382">
        <v>192.1093044313613</v>
      </c>
      <c r="J16" s="383">
        <v>0</v>
      </c>
      <c r="K16" s="383">
        <v>10.170695568638706</v>
      </c>
      <c r="L16" s="600">
        <v>68.19</v>
      </c>
      <c r="M16" s="600">
        <v>68.19</v>
      </c>
    </row>
    <row r="17" spans="1:13" s="384" customFormat="1" ht="25.5" customHeight="1">
      <c r="A17" s="602">
        <v>5</v>
      </c>
      <c r="B17" s="315" t="s">
        <v>747</v>
      </c>
      <c r="C17" s="380">
        <v>154.0198935852341</v>
      </c>
      <c r="D17" s="380">
        <v>0</v>
      </c>
      <c r="E17" s="380">
        <v>147.78</v>
      </c>
      <c r="F17" s="381">
        <v>5046.456898289281</v>
      </c>
      <c r="G17" s="380">
        <v>152.9076440181652</v>
      </c>
      <c r="H17" s="382">
        <v>3779.3069306930693</v>
      </c>
      <c r="I17" s="383">
        <v>114.513</v>
      </c>
      <c r="J17" s="383">
        <v>38.394644018165195</v>
      </c>
      <c r="K17" s="383">
        <v>33.266999999999996</v>
      </c>
      <c r="L17" s="600">
        <v>32.45</v>
      </c>
      <c r="M17" s="600">
        <v>32.45</v>
      </c>
    </row>
    <row r="18" spans="1:13" s="384" customFormat="1" ht="25.5" customHeight="1">
      <c r="A18" s="602">
        <v>6</v>
      </c>
      <c r="B18" s="315" t="s">
        <v>748</v>
      </c>
      <c r="C18" s="380">
        <v>141.4728110461556</v>
      </c>
      <c r="D18" s="380">
        <v>0</v>
      </c>
      <c r="E18" s="380">
        <v>135.75</v>
      </c>
      <c r="F18" s="381">
        <v>4643.946732485094</v>
      </c>
      <c r="G18" s="380">
        <v>140.71158599429836</v>
      </c>
      <c r="H18" s="382">
        <v>3501.320132013201</v>
      </c>
      <c r="I18" s="383">
        <v>106.09</v>
      </c>
      <c r="J18" s="383">
        <v>34.62158599429836</v>
      </c>
      <c r="K18" s="383">
        <v>29.659999999999997</v>
      </c>
      <c r="L18" s="600" t="s">
        <v>7</v>
      </c>
      <c r="M18" s="600" t="s">
        <v>7</v>
      </c>
    </row>
    <row r="19" spans="1:13" s="384" customFormat="1" ht="25.5" customHeight="1">
      <c r="A19" s="602">
        <v>7</v>
      </c>
      <c r="B19" s="315" t="s">
        <v>749</v>
      </c>
      <c r="C19" s="380">
        <v>184.60985590562007</v>
      </c>
      <c r="D19" s="380">
        <v>0</v>
      </c>
      <c r="E19" s="380">
        <v>177.13</v>
      </c>
      <c r="F19" s="381">
        <v>6083.840541003399</v>
      </c>
      <c r="G19" s="380">
        <v>184.340368392403</v>
      </c>
      <c r="H19" s="382">
        <v>6082.5082508250825</v>
      </c>
      <c r="I19" s="383">
        <v>184.3</v>
      </c>
      <c r="J19" s="383">
        <v>0.04036839240299628</v>
      </c>
      <c r="K19" s="383">
        <v>-7.170000000000016</v>
      </c>
      <c r="L19" s="600" t="s">
        <v>7</v>
      </c>
      <c r="M19" s="600" t="s">
        <v>7</v>
      </c>
    </row>
    <row r="20" spans="1:13" s="384" customFormat="1" ht="25.5" customHeight="1">
      <c r="A20" s="602">
        <v>8</v>
      </c>
      <c r="B20" s="315" t="s">
        <v>750</v>
      </c>
      <c r="C20" s="380">
        <v>164.66599775806296</v>
      </c>
      <c r="D20" s="380">
        <v>0</v>
      </c>
      <c r="E20" s="380">
        <v>157.99</v>
      </c>
      <c r="F20" s="381">
        <v>4748.572484740977</v>
      </c>
      <c r="G20" s="380">
        <v>143.88174628765162</v>
      </c>
      <c r="H20" s="382">
        <v>4693.069306930693</v>
      </c>
      <c r="I20" s="383">
        <v>142.2</v>
      </c>
      <c r="J20" s="383">
        <v>1.6817462876516345</v>
      </c>
      <c r="K20" s="383">
        <v>15.79000000000002</v>
      </c>
      <c r="L20" s="600" t="s">
        <v>7</v>
      </c>
      <c r="M20" s="600" t="s">
        <v>7</v>
      </c>
    </row>
    <row r="21" spans="1:13" s="384" customFormat="1" ht="25.5" customHeight="1">
      <c r="A21" s="602">
        <v>9</v>
      </c>
      <c r="B21" s="315" t="s">
        <v>751</v>
      </c>
      <c r="C21" s="380">
        <v>127.17013746653578</v>
      </c>
      <c r="D21" s="380">
        <v>0</v>
      </c>
      <c r="E21" s="380">
        <v>122.03</v>
      </c>
      <c r="F21" s="381">
        <v>4184.114273668667</v>
      </c>
      <c r="G21" s="380">
        <v>126.7786624921606</v>
      </c>
      <c r="H21" s="382">
        <v>3371.791</v>
      </c>
      <c r="I21" s="380">
        <v>102.16526730000001</v>
      </c>
      <c r="J21" s="383">
        <v>24.613395192160596</v>
      </c>
      <c r="K21" s="383">
        <v>19.86473269999999</v>
      </c>
      <c r="L21" s="600">
        <v>28.57</v>
      </c>
      <c r="M21" s="600">
        <v>28.57</v>
      </c>
    </row>
    <row r="22" spans="1:13" s="384" customFormat="1" ht="25.5" customHeight="1">
      <c r="A22" s="602">
        <v>10</v>
      </c>
      <c r="B22" s="315" t="s">
        <v>752</v>
      </c>
      <c r="C22" s="380">
        <v>180.98689754724552</v>
      </c>
      <c r="D22" s="380">
        <v>0</v>
      </c>
      <c r="E22" s="380">
        <v>173.65</v>
      </c>
      <c r="F22" s="381">
        <v>5687.2634277541465</v>
      </c>
      <c r="G22" s="380">
        <v>172.32408186095063</v>
      </c>
      <c r="H22" s="382">
        <v>4199.669966996699</v>
      </c>
      <c r="I22" s="383">
        <v>127.25</v>
      </c>
      <c r="J22" s="383">
        <v>45.07408186095063</v>
      </c>
      <c r="K22" s="383">
        <v>46.400000000000006</v>
      </c>
      <c r="L22" s="600">
        <v>32.25</v>
      </c>
      <c r="M22" s="600">
        <v>32.25</v>
      </c>
    </row>
    <row r="23" spans="1:13" s="384" customFormat="1" ht="25.5" customHeight="1">
      <c r="A23" s="606">
        <v>11</v>
      </c>
      <c r="B23" s="315" t="s">
        <v>753</v>
      </c>
      <c r="C23" s="380">
        <v>125.42314460117069</v>
      </c>
      <c r="D23" s="380">
        <v>0</v>
      </c>
      <c r="E23" s="380">
        <v>120.35</v>
      </c>
      <c r="F23" s="381">
        <v>4070.498003526518</v>
      </c>
      <c r="G23" s="380">
        <v>123.3360895068535</v>
      </c>
      <c r="H23" s="382">
        <v>3010.5610561056105</v>
      </c>
      <c r="I23" s="383">
        <v>91.22</v>
      </c>
      <c r="J23" s="383">
        <v>32.1160895068535</v>
      </c>
      <c r="K23" s="383">
        <v>29.129999999999995</v>
      </c>
      <c r="L23" s="600" t="s">
        <v>7</v>
      </c>
      <c r="M23" s="600" t="s">
        <v>7</v>
      </c>
    </row>
    <row r="24" spans="1:13" s="384" customFormat="1" ht="25.5" customHeight="1">
      <c r="A24" s="602">
        <v>12</v>
      </c>
      <c r="B24" s="315" t="s">
        <v>754</v>
      </c>
      <c r="C24" s="380">
        <v>184.09396539504246</v>
      </c>
      <c r="D24" s="380">
        <v>0</v>
      </c>
      <c r="E24" s="380">
        <v>176.65</v>
      </c>
      <c r="F24" s="381">
        <v>6211.731025707228</v>
      </c>
      <c r="G24" s="380">
        <v>188.215450078929</v>
      </c>
      <c r="H24" s="382">
        <v>4463.531353135314</v>
      </c>
      <c r="I24" s="383">
        <v>135.245</v>
      </c>
      <c r="J24" s="383">
        <v>52.97045007892899</v>
      </c>
      <c r="K24" s="383">
        <v>41.405</v>
      </c>
      <c r="L24" s="600">
        <v>41.4</v>
      </c>
      <c r="M24" s="600">
        <v>41.4</v>
      </c>
    </row>
    <row r="25" spans="1:13" s="384" customFormat="1" ht="25.5" customHeight="1">
      <c r="A25" s="602">
        <v>13</v>
      </c>
      <c r="B25" s="312" t="s">
        <v>755</v>
      </c>
      <c r="C25" s="380">
        <v>226.18359618757665</v>
      </c>
      <c r="D25" s="380">
        <v>0</v>
      </c>
      <c r="E25" s="380">
        <v>217.03</v>
      </c>
      <c r="F25" s="381">
        <v>7485.099129915299</v>
      </c>
      <c r="G25" s="380">
        <v>226.79850363643357</v>
      </c>
      <c r="H25" s="382">
        <v>2868.9768976897694</v>
      </c>
      <c r="I25" s="383">
        <v>86.93</v>
      </c>
      <c r="J25" s="383">
        <v>139.86850363643356</v>
      </c>
      <c r="K25" s="383">
        <v>130.1</v>
      </c>
      <c r="L25" s="600">
        <v>34.76</v>
      </c>
      <c r="M25" s="600">
        <v>34.76</v>
      </c>
    </row>
    <row r="26" spans="1:13" s="387" customFormat="1" ht="25.5" customHeight="1">
      <c r="A26" s="1481" t="s">
        <v>756</v>
      </c>
      <c r="B26" s="1482"/>
      <c r="C26" s="385">
        <v>2074.47</v>
      </c>
      <c r="D26" s="385">
        <v>0</v>
      </c>
      <c r="E26" s="385">
        <v>1990.47</v>
      </c>
      <c r="F26" s="386">
        <v>66349.33291662995</v>
      </c>
      <c r="G26" s="385">
        <v>2010.3847873738882</v>
      </c>
      <c r="H26" s="386">
        <v>53145.35113670404</v>
      </c>
      <c r="I26" s="385">
        <v>1610.3041394421327</v>
      </c>
      <c r="J26" s="385">
        <v>400.08064793175504</v>
      </c>
      <c r="K26" s="385">
        <v>380.1658605578673</v>
      </c>
      <c r="L26" s="601">
        <v>286.99</v>
      </c>
      <c r="M26" s="601">
        <v>286.99</v>
      </c>
    </row>
    <row r="27" spans="1:13" s="387" customFormat="1" ht="25.5" customHeight="1">
      <c r="A27" s="388"/>
      <c r="B27" s="388"/>
      <c r="D27" s="388"/>
      <c r="E27" s="388"/>
      <c r="F27" s="388"/>
      <c r="G27" s="388"/>
      <c r="H27" s="388"/>
      <c r="I27" s="388"/>
      <c r="J27" s="388"/>
      <c r="K27" s="611"/>
      <c r="L27" s="388"/>
      <c r="M27" s="388"/>
    </row>
    <row r="28" spans="1:13" ht="60" customHeight="1">
      <c r="A28" s="1475" t="s">
        <v>779</v>
      </c>
      <c r="B28" s="1475"/>
      <c r="C28" s="389"/>
      <c r="D28" s="389"/>
      <c r="E28" s="389"/>
      <c r="F28" s="389"/>
      <c r="G28" s="389"/>
      <c r="H28" s="390"/>
      <c r="I28" s="389"/>
      <c r="J28" s="389"/>
      <c r="K28" s="1430" t="s">
        <v>723</v>
      </c>
      <c r="L28" s="1430"/>
      <c r="M28" s="1430"/>
    </row>
    <row r="33" ht="12.75">
      <c r="L33" s="577">
        <f>I26+L26</f>
        <v>1897.2941394421327</v>
      </c>
    </row>
  </sheetData>
  <sheetProtection/>
  <mergeCells count="21">
    <mergeCell ref="K1:M1"/>
    <mergeCell ref="B3:K3"/>
    <mergeCell ref="B4:K4"/>
    <mergeCell ref="L7:M7"/>
    <mergeCell ref="A8:B8"/>
    <mergeCell ref="H8:M8"/>
    <mergeCell ref="A28:B28"/>
    <mergeCell ref="K28:M28"/>
    <mergeCell ref="A6:M6"/>
    <mergeCell ref="H9:I10"/>
    <mergeCell ref="J9:J11"/>
    <mergeCell ref="K9:K11"/>
    <mergeCell ref="L9:L11"/>
    <mergeCell ref="M9:M11"/>
    <mergeCell ref="A26:B26"/>
    <mergeCell ref="A9:A11"/>
    <mergeCell ref="B9:B11"/>
    <mergeCell ref="C9:C11"/>
    <mergeCell ref="D9:D11"/>
    <mergeCell ref="E9:E11"/>
    <mergeCell ref="F9:G10"/>
  </mergeCells>
  <printOptions horizontalCentered="1"/>
  <pageMargins left="0.75" right="0.2" top="0.5" bottom="0.25" header="0.2" footer="0.2"/>
  <pageSetup horizontalDpi="600" verticalDpi="600" orientation="landscape" paperSize="9" scale="80" r:id="rId1"/>
  <headerFooter>
    <oddFooter>&amp;CSheet-73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FD9C6"/>
  </sheetPr>
  <dimension ref="A1:R27"/>
  <sheetViews>
    <sheetView view="pageBreakPreview" zoomScale="90" zoomScaleSheetLayoutView="90" zoomScalePageLayoutView="0" workbookViewId="0" topLeftCell="A16">
      <selection activeCell="P13" sqref="P13"/>
    </sheetView>
  </sheetViews>
  <sheetFormatPr defaultColWidth="9.140625" defaultRowHeight="12.75"/>
  <cols>
    <col min="1" max="1" width="6.00390625" style="395" customWidth="1"/>
    <col min="2" max="2" width="16.7109375" style="395" customWidth="1"/>
    <col min="3" max="3" width="10.57421875" style="395" customWidth="1"/>
    <col min="4" max="4" width="9.8515625" style="395" customWidth="1"/>
    <col min="5" max="5" width="8.7109375" style="395" customWidth="1"/>
    <col min="6" max="6" width="10.8515625" style="395" customWidth="1"/>
    <col min="7" max="7" width="13.28125" style="395" customWidth="1"/>
    <col min="8" max="8" width="12.421875" style="395" customWidth="1"/>
    <col min="9" max="9" width="12.140625" style="395" customWidth="1"/>
    <col min="10" max="10" width="9.00390625" style="395" customWidth="1"/>
    <col min="11" max="11" width="12.00390625" style="395" customWidth="1"/>
    <col min="12" max="12" width="15.00390625" style="395" customWidth="1"/>
    <col min="13" max="13" width="9.140625" style="395" hidden="1" customWidth="1"/>
    <col min="14" max="16384" width="9.140625" style="395" customWidth="1"/>
  </cols>
  <sheetData>
    <row r="1" spans="4:16" s="181" customFormat="1" ht="15">
      <c r="D1" s="391"/>
      <c r="E1" s="391"/>
      <c r="F1" s="391"/>
      <c r="G1" s="391"/>
      <c r="H1" s="391"/>
      <c r="I1" s="391"/>
      <c r="J1" s="391"/>
      <c r="K1" s="391"/>
      <c r="L1" s="1501" t="s">
        <v>395</v>
      </c>
      <c r="M1" s="1501"/>
      <c r="N1" s="1501"/>
      <c r="O1" s="392"/>
      <c r="P1" s="392"/>
    </row>
    <row r="2" spans="1:16" s="181" customFormat="1" ht="15">
      <c r="A2" s="1359" t="s">
        <v>0</v>
      </c>
      <c r="B2" s="1359"/>
      <c r="C2" s="1359"/>
      <c r="D2" s="1359"/>
      <c r="E2" s="1359"/>
      <c r="F2" s="1359"/>
      <c r="G2" s="1359"/>
      <c r="H2" s="1359"/>
      <c r="I2" s="1359"/>
      <c r="J2" s="1359"/>
      <c r="K2" s="1359"/>
      <c r="L2" s="1359"/>
      <c r="M2" s="393"/>
      <c r="N2" s="393"/>
      <c r="O2" s="393"/>
      <c r="P2" s="393"/>
    </row>
    <row r="3" spans="1:16" s="181" customFormat="1" ht="20.25">
      <c r="A3" s="1502" t="s">
        <v>655</v>
      </c>
      <c r="B3" s="1502"/>
      <c r="C3" s="1502"/>
      <c r="D3" s="1502"/>
      <c r="E3" s="1502"/>
      <c r="F3" s="1502"/>
      <c r="G3" s="1502"/>
      <c r="H3" s="1502"/>
      <c r="I3" s="1502"/>
      <c r="J3" s="1502"/>
      <c r="K3" s="1502"/>
      <c r="L3" s="1502"/>
      <c r="M3" s="394"/>
      <c r="N3" s="394"/>
      <c r="O3" s="394"/>
      <c r="P3" s="394"/>
    </row>
    <row r="4" s="181" customFormat="1" ht="10.5" customHeight="1"/>
    <row r="5" spans="1:12" ht="19.5" customHeight="1">
      <c r="A5" s="1503" t="s">
        <v>676</v>
      </c>
      <c r="B5" s="1503"/>
      <c r="C5" s="1503"/>
      <c r="D5" s="1503"/>
      <c r="E5" s="1503"/>
      <c r="F5" s="1503"/>
      <c r="G5" s="1503"/>
      <c r="H5" s="1503"/>
      <c r="I5" s="1503"/>
      <c r="J5" s="1503"/>
      <c r="K5" s="1503"/>
      <c r="L5" s="1503"/>
    </row>
    <row r="6" spans="1:12" ht="12.75">
      <c r="A6" s="396"/>
      <c r="B6" s="396"/>
      <c r="C6" s="396"/>
      <c r="D6" s="396"/>
      <c r="E6" s="396"/>
      <c r="F6" s="396"/>
      <c r="G6" s="396"/>
      <c r="H6" s="396"/>
      <c r="I6" s="396"/>
      <c r="J6" s="396"/>
      <c r="K6" s="396"/>
      <c r="L6" s="396"/>
    </row>
    <row r="7" spans="1:12" s="99" customFormat="1" ht="16.5">
      <c r="A7" s="1504" t="s">
        <v>763</v>
      </c>
      <c r="B7" s="1504"/>
      <c r="C7" s="1504"/>
      <c r="F7" s="1505" t="s">
        <v>14</v>
      </c>
      <c r="G7" s="1505"/>
      <c r="H7" s="1505"/>
      <c r="I7" s="1505"/>
      <c r="J7" s="1505"/>
      <c r="K7" s="1505"/>
      <c r="L7" s="1505"/>
    </row>
    <row r="8" spans="1:12" s="99" customFormat="1" ht="16.5">
      <c r="A8" s="397"/>
      <c r="F8" s="398"/>
      <c r="G8" s="399"/>
      <c r="H8" s="399"/>
      <c r="I8" s="1491" t="s">
        <v>783</v>
      </c>
      <c r="J8" s="1491"/>
      <c r="K8" s="1491"/>
      <c r="L8" s="1491"/>
    </row>
    <row r="9" spans="1:18" s="397" customFormat="1" ht="15">
      <c r="A9" s="1424" t="s">
        <v>2</v>
      </c>
      <c r="B9" s="1424" t="s">
        <v>3</v>
      </c>
      <c r="C9" s="1424" t="s">
        <v>18</v>
      </c>
      <c r="D9" s="1424"/>
      <c r="E9" s="1424"/>
      <c r="F9" s="1424"/>
      <c r="G9" s="1424"/>
      <c r="H9" s="1424" t="s">
        <v>19</v>
      </c>
      <c r="I9" s="1424"/>
      <c r="J9" s="1424"/>
      <c r="K9" s="1424"/>
      <c r="L9" s="1424"/>
      <c r="R9" s="400"/>
    </row>
    <row r="10" spans="1:12" s="397" customFormat="1" ht="77.25" customHeight="1">
      <c r="A10" s="1424"/>
      <c r="B10" s="1424"/>
      <c r="C10" s="306" t="s">
        <v>671</v>
      </c>
      <c r="D10" s="306" t="s">
        <v>675</v>
      </c>
      <c r="E10" s="306" t="s">
        <v>62</v>
      </c>
      <c r="F10" s="574" t="s">
        <v>63</v>
      </c>
      <c r="G10" s="306" t="s">
        <v>333</v>
      </c>
      <c r="H10" s="306" t="s">
        <v>671</v>
      </c>
      <c r="I10" s="306" t="s">
        <v>675</v>
      </c>
      <c r="J10" s="306" t="s">
        <v>62</v>
      </c>
      <c r="K10" s="306" t="s">
        <v>63</v>
      </c>
      <c r="L10" s="306" t="s">
        <v>334</v>
      </c>
    </row>
    <row r="11" spans="1:12" s="397" customFormat="1" ht="15">
      <c r="A11" s="306">
        <v>1</v>
      </c>
      <c r="B11" s="306">
        <v>2</v>
      </c>
      <c r="C11" s="306">
        <v>3</v>
      </c>
      <c r="D11" s="306">
        <v>4</v>
      </c>
      <c r="E11" s="306">
        <v>5</v>
      </c>
      <c r="F11" s="306">
        <v>6</v>
      </c>
      <c r="G11" s="306">
        <v>7</v>
      </c>
      <c r="H11" s="306">
        <v>8</v>
      </c>
      <c r="I11" s="306">
        <v>9</v>
      </c>
      <c r="J11" s="306">
        <v>10</v>
      </c>
      <c r="K11" s="306">
        <v>11</v>
      </c>
      <c r="L11" s="306">
        <v>12</v>
      </c>
    </row>
    <row r="12" spans="1:12" s="99" customFormat="1" ht="18" customHeight="1">
      <c r="A12" s="401">
        <v>1</v>
      </c>
      <c r="B12" s="312" t="s">
        <v>743</v>
      </c>
      <c r="C12" s="1492" t="s">
        <v>778</v>
      </c>
      <c r="D12" s="1493"/>
      <c r="E12" s="1493"/>
      <c r="F12" s="1493"/>
      <c r="G12" s="1493"/>
      <c r="H12" s="1493"/>
      <c r="I12" s="1493"/>
      <c r="J12" s="1493"/>
      <c r="K12" s="1493"/>
      <c r="L12" s="1494"/>
    </row>
    <row r="13" spans="1:12" s="99" customFormat="1" ht="18" customHeight="1">
      <c r="A13" s="401">
        <v>2</v>
      </c>
      <c r="B13" s="312" t="s">
        <v>744</v>
      </c>
      <c r="C13" s="1495"/>
      <c r="D13" s="1496"/>
      <c r="E13" s="1496"/>
      <c r="F13" s="1496"/>
      <c r="G13" s="1496"/>
      <c r="H13" s="1496"/>
      <c r="I13" s="1496"/>
      <c r="J13" s="1496"/>
      <c r="K13" s="1496"/>
      <c r="L13" s="1497"/>
    </row>
    <row r="14" spans="1:12" s="99" customFormat="1" ht="18" customHeight="1">
      <c r="A14" s="401">
        <v>3</v>
      </c>
      <c r="B14" s="312" t="s">
        <v>745</v>
      </c>
      <c r="C14" s="1495"/>
      <c r="D14" s="1496"/>
      <c r="E14" s="1496"/>
      <c r="F14" s="1496"/>
      <c r="G14" s="1496"/>
      <c r="H14" s="1496"/>
      <c r="I14" s="1496"/>
      <c r="J14" s="1496"/>
      <c r="K14" s="1496"/>
      <c r="L14" s="1497"/>
    </row>
    <row r="15" spans="1:12" s="99" customFormat="1" ht="18" customHeight="1">
      <c r="A15" s="401">
        <v>4</v>
      </c>
      <c r="B15" s="312" t="s">
        <v>746</v>
      </c>
      <c r="C15" s="1495"/>
      <c r="D15" s="1496"/>
      <c r="E15" s="1496"/>
      <c r="F15" s="1496"/>
      <c r="G15" s="1496"/>
      <c r="H15" s="1496"/>
      <c r="I15" s="1496"/>
      <c r="J15" s="1496"/>
      <c r="K15" s="1496"/>
      <c r="L15" s="1497"/>
    </row>
    <row r="16" spans="1:12" s="99" customFormat="1" ht="18" customHeight="1">
      <c r="A16" s="401">
        <v>5</v>
      </c>
      <c r="B16" s="312" t="s">
        <v>747</v>
      </c>
      <c r="C16" s="1495"/>
      <c r="D16" s="1496"/>
      <c r="E16" s="1496"/>
      <c r="F16" s="1496"/>
      <c r="G16" s="1496"/>
      <c r="H16" s="1496"/>
      <c r="I16" s="1496"/>
      <c r="J16" s="1496"/>
      <c r="K16" s="1496"/>
      <c r="L16" s="1497"/>
    </row>
    <row r="17" spans="1:12" s="99" customFormat="1" ht="18" customHeight="1">
      <c r="A17" s="401">
        <v>6</v>
      </c>
      <c r="B17" s="312" t="s">
        <v>748</v>
      </c>
      <c r="C17" s="1495"/>
      <c r="D17" s="1496"/>
      <c r="E17" s="1496"/>
      <c r="F17" s="1496"/>
      <c r="G17" s="1496"/>
      <c r="H17" s="1496"/>
      <c r="I17" s="1496"/>
      <c r="J17" s="1496"/>
      <c r="K17" s="1496"/>
      <c r="L17" s="1497"/>
    </row>
    <row r="18" spans="1:12" s="99" customFormat="1" ht="18" customHeight="1">
      <c r="A18" s="401">
        <v>7</v>
      </c>
      <c r="B18" s="312" t="s">
        <v>749</v>
      </c>
      <c r="C18" s="1495"/>
      <c r="D18" s="1496"/>
      <c r="E18" s="1496"/>
      <c r="F18" s="1496"/>
      <c r="G18" s="1496"/>
      <c r="H18" s="1496"/>
      <c r="I18" s="1496"/>
      <c r="J18" s="1496"/>
      <c r="K18" s="1496"/>
      <c r="L18" s="1497"/>
    </row>
    <row r="19" spans="1:12" s="99" customFormat="1" ht="18" customHeight="1">
      <c r="A19" s="401">
        <v>8</v>
      </c>
      <c r="B19" s="312" t="s">
        <v>750</v>
      </c>
      <c r="C19" s="1495"/>
      <c r="D19" s="1496"/>
      <c r="E19" s="1496"/>
      <c r="F19" s="1496"/>
      <c r="G19" s="1496"/>
      <c r="H19" s="1496"/>
      <c r="I19" s="1496"/>
      <c r="J19" s="1496"/>
      <c r="K19" s="1496"/>
      <c r="L19" s="1497"/>
    </row>
    <row r="20" spans="1:12" s="99" customFormat="1" ht="18" customHeight="1">
      <c r="A20" s="401">
        <v>9</v>
      </c>
      <c r="B20" s="312" t="s">
        <v>751</v>
      </c>
      <c r="C20" s="1495"/>
      <c r="D20" s="1496"/>
      <c r="E20" s="1496"/>
      <c r="F20" s="1496"/>
      <c r="G20" s="1496"/>
      <c r="H20" s="1496"/>
      <c r="I20" s="1496"/>
      <c r="J20" s="1496"/>
      <c r="K20" s="1496"/>
      <c r="L20" s="1497"/>
    </row>
    <row r="21" spans="1:12" s="99" customFormat="1" ht="18" customHeight="1">
      <c r="A21" s="401">
        <v>10</v>
      </c>
      <c r="B21" s="312" t="s">
        <v>752</v>
      </c>
      <c r="C21" s="1495"/>
      <c r="D21" s="1496"/>
      <c r="E21" s="1496"/>
      <c r="F21" s="1496"/>
      <c r="G21" s="1496"/>
      <c r="H21" s="1496"/>
      <c r="I21" s="1496"/>
      <c r="J21" s="1496"/>
      <c r="K21" s="1496"/>
      <c r="L21" s="1497"/>
    </row>
    <row r="22" spans="1:12" s="99" customFormat="1" ht="18" customHeight="1">
      <c r="A22" s="401">
        <v>11</v>
      </c>
      <c r="B22" s="312" t="s">
        <v>753</v>
      </c>
      <c r="C22" s="1495"/>
      <c r="D22" s="1496"/>
      <c r="E22" s="1496"/>
      <c r="F22" s="1496"/>
      <c r="G22" s="1496"/>
      <c r="H22" s="1496"/>
      <c r="I22" s="1496"/>
      <c r="J22" s="1496"/>
      <c r="K22" s="1496"/>
      <c r="L22" s="1497"/>
    </row>
    <row r="23" spans="1:12" s="99" customFormat="1" ht="18" customHeight="1">
      <c r="A23" s="401">
        <v>12</v>
      </c>
      <c r="B23" s="312" t="s">
        <v>754</v>
      </c>
      <c r="C23" s="1495"/>
      <c r="D23" s="1496"/>
      <c r="E23" s="1496"/>
      <c r="F23" s="1496"/>
      <c r="G23" s="1496"/>
      <c r="H23" s="1496"/>
      <c r="I23" s="1496"/>
      <c r="J23" s="1496"/>
      <c r="K23" s="1496"/>
      <c r="L23" s="1497"/>
    </row>
    <row r="24" spans="1:12" s="99" customFormat="1" ht="18" customHeight="1">
      <c r="A24" s="401">
        <v>13</v>
      </c>
      <c r="B24" s="312" t="s">
        <v>755</v>
      </c>
      <c r="C24" s="1498"/>
      <c r="D24" s="1499"/>
      <c r="E24" s="1499"/>
      <c r="F24" s="1499"/>
      <c r="G24" s="1499"/>
      <c r="H24" s="1499"/>
      <c r="I24" s="1499"/>
      <c r="J24" s="1499"/>
      <c r="K24" s="1499"/>
      <c r="L24" s="1500"/>
    </row>
    <row r="25" spans="1:12" s="397" customFormat="1" ht="21" customHeight="1">
      <c r="A25" s="1487" t="s">
        <v>756</v>
      </c>
      <c r="B25" s="1488"/>
      <c r="C25" s="402"/>
      <c r="D25" s="402"/>
      <c r="E25" s="402"/>
      <c r="F25" s="402"/>
      <c r="G25" s="402"/>
      <c r="H25" s="402"/>
      <c r="I25" s="402"/>
      <c r="J25" s="402"/>
      <c r="K25" s="402"/>
      <c r="L25" s="402"/>
    </row>
    <row r="26" spans="1:12" s="99" customFormat="1" ht="15.75" customHeight="1">
      <c r="A26" s="397"/>
      <c r="B26" s="397"/>
      <c r="C26" s="397"/>
      <c r="D26" s="397"/>
      <c r="E26" s="397"/>
      <c r="F26" s="397"/>
      <c r="G26" s="397"/>
      <c r="H26" s="397"/>
      <c r="I26" s="397"/>
      <c r="J26" s="397"/>
      <c r="K26" s="397"/>
      <c r="L26" s="397"/>
    </row>
    <row r="27" spans="1:12" s="99" customFormat="1" ht="60" customHeight="1">
      <c r="A27" s="1489" t="s">
        <v>722</v>
      </c>
      <c r="B27" s="1489"/>
      <c r="C27" s="97"/>
      <c r="D27" s="98"/>
      <c r="E27" s="98"/>
      <c r="I27" s="1490" t="s">
        <v>723</v>
      </c>
      <c r="J27" s="1490"/>
      <c r="K27" s="1490"/>
      <c r="L27" s="1490"/>
    </row>
  </sheetData>
  <sheetProtection/>
  <mergeCells count="15">
    <mergeCell ref="L1:N1"/>
    <mergeCell ref="A2:L2"/>
    <mergeCell ref="A3:L3"/>
    <mergeCell ref="A5:L5"/>
    <mergeCell ref="A7:C7"/>
    <mergeCell ref="F7:L7"/>
    <mergeCell ref="A25:B25"/>
    <mergeCell ref="A27:B27"/>
    <mergeCell ref="I27:L27"/>
    <mergeCell ref="I8:L8"/>
    <mergeCell ref="A9:A10"/>
    <mergeCell ref="B9:B10"/>
    <mergeCell ref="C9:G9"/>
    <mergeCell ref="H9:L9"/>
    <mergeCell ref="C12:L24"/>
  </mergeCells>
  <printOptions horizontalCentered="1"/>
  <pageMargins left="0.708661417322835" right="0.196850393700787" top="0.393700787401575" bottom="0.236220472440945" header="0.196850393700787" footer="0.196850393700787"/>
  <pageSetup horizontalDpi="600" verticalDpi="600" orientation="landscape" paperSize="9" r:id="rId1"/>
  <headerFooter>
    <oddFooter>&amp;CSheet-74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FD9C6"/>
    <pageSetUpPr fitToPage="1"/>
  </sheetPr>
  <dimension ref="A1:R30"/>
  <sheetViews>
    <sheetView view="pageBreakPreview" zoomScale="85" zoomScaleSheetLayoutView="85" zoomScalePageLayoutView="0" workbookViewId="0" topLeftCell="A21">
      <selection activeCell="U17" sqref="U17"/>
    </sheetView>
  </sheetViews>
  <sheetFormatPr defaultColWidth="9.140625" defaultRowHeight="12.75"/>
  <cols>
    <col min="1" max="1" width="7.421875" style="395" customWidth="1"/>
    <col min="2" max="2" width="17.140625" style="395" customWidth="1"/>
    <col min="3" max="3" width="9.57421875" style="395" customWidth="1"/>
    <col min="4" max="4" width="9.140625" style="395" customWidth="1"/>
    <col min="5" max="5" width="9.28125" style="340" customWidth="1"/>
    <col min="6" max="6" width="9.28125" style="395" customWidth="1"/>
    <col min="7" max="7" width="7.28125" style="395" customWidth="1"/>
    <col min="8" max="8" width="9.140625" style="395" customWidth="1"/>
    <col min="9" max="9" width="9.00390625" style="395" customWidth="1"/>
    <col min="10" max="10" width="9.57421875" style="395" customWidth="1"/>
    <col min="11" max="11" width="9.421875" style="1159" customWidth="1"/>
    <col min="12" max="12" width="8.7109375" style="340" customWidth="1"/>
    <col min="13" max="13" width="9.8515625" style="340" customWidth="1"/>
    <col min="14" max="14" width="9.28125" style="340" customWidth="1"/>
    <col min="15" max="15" width="10.00390625" style="395" customWidth="1"/>
    <col min="16" max="16" width="10.140625" style="395" customWidth="1"/>
    <col min="17" max="17" width="9.57421875" style="395" customWidth="1"/>
    <col min="18" max="16384" width="9.140625" style="395" customWidth="1"/>
  </cols>
  <sheetData>
    <row r="1" spans="5:17" s="181" customFormat="1" ht="15">
      <c r="E1" s="130"/>
      <c r="H1" s="391"/>
      <c r="I1" s="391"/>
      <c r="J1" s="391"/>
      <c r="K1" s="404"/>
      <c r="L1" s="404"/>
      <c r="M1" s="404"/>
      <c r="N1" s="404"/>
      <c r="O1" s="391"/>
      <c r="P1" s="1348" t="s">
        <v>56</v>
      </c>
      <c r="Q1" s="1348"/>
    </row>
    <row r="2" spans="1:17" s="181" customFormat="1" ht="15">
      <c r="A2" s="1359" t="s">
        <v>0</v>
      </c>
      <c r="B2" s="1359"/>
      <c r="C2" s="1359"/>
      <c r="D2" s="1359"/>
      <c r="E2" s="1359"/>
      <c r="F2" s="1359"/>
      <c r="G2" s="1359"/>
      <c r="H2" s="1359"/>
      <c r="I2" s="1359"/>
      <c r="J2" s="1359"/>
      <c r="K2" s="1359"/>
      <c r="L2" s="1359"/>
      <c r="M2" s="1359"/>
      <c r="N2" s="1359"/>
      <c r="O2" s="1359"/>
      <c r="P2" s="1359"/>
      <c r="Q2" s="1359"/>
    </row>
    <row r="3" spans="1:17" s="181" customFormat="1" ht="20.25">
      <c r="A3" s="1350" t="s">
        <v>655</v>
      </c>
      <c r="B3" s="1350"/>
      <c r="C3" s="1350"/>
      <c r="D3" s="1350"/>
      <c r="E3" s="1350"/>
      <c r="F3" s="1350"/>
      <c r="G3" s="1350"/>
      <c r="H3" s="1350"/>
      <c r="I3" s="1350"/>
      <c r="J3" s="1350"/>
      <c r="K3" s="1350"/>
      <c r="L3" s="1350"/>
      <c r="M3" s="1350"/>
      <c r="N3" s="1350"/>
      <c r="O3" s="1350"/>
      <c r="P3" s="1350"/>
      <c r="Q3" s="1350"/>
    </row>
    <row r="4" spans="5:14" s="181" customFormat="1" ht="10.5" customHeight="1">
      <c r="E4" s="130"/>
      <c r="K4" s="130"/>
      <c r="L4" s="130"/>
      <c r="M4" s="130"/>
      <c r="N4" s="130"/>
    </row>
    <row r="5" spans="1:17" ht="12.75">
      <c r="A5" s="405"/>
      <c r="B5" s="405"/>
      <c r="C5" s="405"/>
      <c r="D5" s="405"/>
      <c r="E5" s="406"/>
      <c r="F5" s="407"/>
      <c r="G5" s="407"/>
      <c r="H5" s="407"/>
      <c r="I5" s="407"/>
      <c r="J5" s="407"/>
      <c r="K5" s="406"/>
      <c r="L5" s="406"/>
      <c r="M5" s="406"/>
      <c r="N5" s="408"/>
      <c r="O5" s="405"/>
      <c r="P5" s="407"/>
      <c r="Q5" s="409"/>
    </row>
    <row r="6" spans="1:17" ht="18" customHeight="1">
      <c r="A6" s="1503" t="s">
        <v>808</v>
      </c>
      <c r="B6" s="1503"/>
      <c r="C6" s="1503"/>
      <c r="D6" s="1503"/>
      <c r="E6" s="1503"/>
      <c r="F6" s="1503"/>
      <c r="G6" s="1503"/>
      <c r="H6" s="1503"/>
      <c r="I6" s="1503"/>
      <c r="J6" s="1503"/>
      <c r="K6" s="1503"/>
      <c r="L6" s="1503"/>
      <c r="M6" s="1503"/>
      <c r="N6" s="1503"/>
      <c r="O6" s="1503"/>
      <c r="P6" s="1503"/>
      <c r="Q6" s="1503"/>
    </row>
    <row r="7" ht="9.75" customHeight="1"/>
    <row r="8" ht="0.75" customHeight="1"/>
    <row r="9" spans="1:17" ht="15">
      <c r="A9" s="1504"/>
      <c r="B9" s="1504"/>
      <c r="C9" s="1504"/>
      <c r="Q9" s="410" t="s">
        <v>16</v>
      </c>
    </row>
    <row r="10" spans="1:17" ht="15">
      <c r="A10" s="411" t="s">
        <v>763</v>
      </c>
      <c r="N10" s="1385" t="s">
        <v>783</v>
      </c>
      <c r="O10" s="1385"/>
      <c r="P10" s="1385"/>
      <c r="Q10" s="1385"/>
    </row>
    <row r="11" spans="1:17" ht="28.5" customHeight="1">
      <c r="A11" s="1346" t="s">
        <v>2</v>
      </c>
      <c r="B11" s="1346" t="s">
        <v>3</v>
      </c>
      <c r="C11" s="1513" t="s">
        <v>677</v>
      </c>
      <c r="D11" s="1513"/>
      <c r="E11" s="1513"/>
      <c r="F11" s="1513" t="s">
        <v>809</v>
      </c>
      <c r="G11" s="1513"/>
      <c r="H11" s="1513"/>
      <c r="I11" s="1514" t="s">
        <v>336</v>
      </c>
      <c r="J11" s="1515"/>
      <c r="K11" s="1516"/>
      <c r="L11" s="1517" t="s">
        <v>83</v>
      </c>
      <c r="M11" s="1518"/>
      <c r="N11" s="1519"/>
      <c r="O11" s="1506" t="s">
        <v>810</v>
      </c>
      <c r="P11" s="1507"/>
      <c r="Q11" s="1508"/>
    </row>
    <row r="12" spans="1:17" ht="39.75" customHeight="1">
      <c r="A12" s="1346"/>
      <c r="B12" s="1346"/>
      <c r="C12" s="184" t="s">
        <v>103</v>
      </c>
      <c r="D12" s="184" t="s">
        <v>784</v>
      </c>
      <c r="E12" s="573" t="s">
        <v>13</v>
      </c>
      <c r="F12" s="184" t="s">
        <v>103</v>
      </c>
      <c r="G12" s="184" t="s">
        <v>785</v>
      </c>
      <c r="H12" s="572" t="s">
        <v>13</v>
      </c>
      <c r="I12" s="184" t="s">
        <v>103</v>
      </c>
      <c r="J12" s="184" t="s">
        <v>785</v>
      </c>
      <c r="K12" s="1157" t="s">
        <v>13</v>
      </c>
      <c r="L12" s="213" t="s">
        <v>103</v>
      </c>
      <c r="M12" s="573" t="s">
        <v>785</v>
      </c>
      <c r="N12" s="573" t="s">
        <v>13</v>
      </c>
      <c r="O12" s="204" t="s">
        <v>991</v>
      </c>
      <c r="P12" s="204" t="s">
        <v>992</v>
      </c>
      <c r="Q12" s="204" t="s">
        <v>993</v>
      </c>
    </row>
    <row r="13" spans="1:17" s="415" customFormat="1" ht="12.75">
      <c r="A13" s="413">
        <v>1</v>
      </c>
      <c r="B13" s="413">
        <v>2</v>
      </c>
      <c r="C13" s="413">
        <v>3</v>
      </c>
      <c r="D13" s="413">
        <v>4</v>
      </c>
      <c r="E13" s="414">
        <v>5</v>
      </c>
      <c r="F13" s="413">
        <v>6</v>
      </c>
      <c r="G13" s="413">
        <v>7</v>
      </c>
      <c r="H13" s="413">
        <v>8</v>
      </c>
      <c r="I13" s="413">
        <v>9</v>
      </c>
      <c r="J13" s="413">
        <v>10</v>
      </c>
      <c r="K13" s="414">
        <v>11</v>
      </c>
      <c r="L13" s="414">
        <v>12</v>
      </c>
      <c r="M13" s="414">
        <v>13</v>
      </c>
      <c r="N13" s="414">
        <v>14</v>
      </c>
      <c r="O13" s="413">
        <v>15</v>
      </c>
      <c r="P13" s="413">
        <v>16</v>
      </c>
      <c r="Q13" s="413">
        <v>17</v>
      </c>
    </row>
    <row r="14" spans="1:17" ht="24.75" customHeight="1">
      <c r="A14" s="401">
        <v>1</v>
      </c>
      <c r="B14" s="312" t="s">
        <v>743</v>
      </c>
      <c r="C14" s="416">
        <v>549.3660912389084</v>
      </c>
      <c r="D14" s="416">
        <v>1229.4281477322345</v>
      </c>
      <c r="E14" s="417">
        <v>1778.794238971143</v>
      </c>
      <c r="F14" s="416">
        <v>46.10055880585196</v>
      </c>
      <c r="G14" s="416">
        <v>0</v>
      </c>
      <c r="H14" s="416">
        <v>46.10055880585196</v>
      </c>
      <c r="I14" s="416">
        <v>582.3061843692736</v>
      </c>
      <c r="J14" s="416">
        <v>1303.3026185927697</v>
      </c>
      <c r="K14" s="417">
        <v>1885.6088029620432</v>
      </c>
      <c r="L14" s="417">
        <v>598.408272</v>
      </c>
      <c r="M14" s="417">
        <v>1293.112128</v>
      </c>
      <c r="N14" s="417">
        <v>1891.5203999999999</v>
      </c>
      <c r="O14" s="416">
        <v>29.998471175125587</v>
      </c>
      <c r="P14" s="416">
        <v>10.19049059276972</v>
      </c>
      <c r="Q14" s="416">
        <v>40.18896176789531</v>
      </c>
    </row>
    <row r="15" spans="1:17" ht="24.75" customHeight="1">
      <c r="A15" s="401">
        <v>2</v>
      </c>
      <c r="B15" s="312" t="s">
        <v>744</v>
      </c>
      <c r="C15" s="416">
        <v>449.9301956026584</v>
      </c>
      <c r="D15" s="416">
        <v>1006.900236126917</v>
      </c>
      <c r="E15" s="417">
        <v>1456.8304317295754</v>
      </c>
      <c r="F15" s="416">
        <v>37.756304532979506</v>
      </c>
      <c r="G15" s="416">
        <v>0</v>
      </c>
      <c r="H15" s="416">
        <v>37.756304532979506</v>
      </c>
      <c r="I15" s="416">
        <v>423.57667944140917</v>
      </c>
      <c r="J15" s="416">
        <v>948.0383521751045</v>
      </c>
      <c r="K15" s="417">
        <v>1371.6150316165135</v>
      </c>
      <c r="L15" s="417">
        <v>435.289536</v>
      </c>
      <c r="M15" s="417">
        <v>940.6256639999999</v>
      </c>
      <c r="N15" s="417">
        <v>1375.9152</v>
      </c>
      <c r="O15" s="416">
        <v>26.043447974388698</v>
      </c>
      <c r="P15" s="416">
        <v>7.412688175104563</v>
      </c>
      <c r="Q15" s="416">
        <v>33.456136149493204</v>
      </c>
    </row>
    <row r="16" spans="1:17" ht="24.75" customHeight="1">
      <c r="A16" s="401">
        <v>3</v>
      </c>
      <c r="B16" s="312" t="s">
        <v>745</v>
      </c>
      <c r="C16" s="416">
        <v>674.6629784745165</v>
      </c>
      <c r="D16" s="416">
        <v>1509.830455860309</v>
      </c>
      <c r="E16" s="417">
        <v>2184.4934343348255</v>
      </c>
      <c r="F16" s="416">
        <v>56.614961879345216</v>
      </c>
      <c r="G16" s="416">
        <v>0</v>
      </c>
      <c r="H16" s="416">
        <v>56.614961879345216</v>
      </c>
      <c r="I16" s="416">
        <v>619.3065638973051</v>
      </c>
      <c r="J16" s="416">
        <v>1386.115909645212</v>
      </c>
      <c r="K16" s="417">
        <v>2005.422473542517</v>
      </c>
      <c r="L16" s="417">
        <v>636.431796</v>
      </c>
      <c r="M16" s="417">
        <v>1375.277904</v>
      </c>
      <c r="N16" s="417">
        <v>2011.7096999999999</v>
      </c>
      <c r="O16" s="416">
        <v>39.48972977665028</v>
      </c>
      <c r="P16" s="416">
        <v>10.838005645211979</v>
      </c>
      <c r="Q16" s="416">
        <v>50.3277354218626</v>
      </c>
    </row>
    <row r="17" spans="1:17" ht="24.75" customHeight="1">
      <c r="A17" s="401">
        <v>4</v>
      </c>
      <c r="B17" s="312" t="s">
        <v>746</v>
      </c>
      <c r="C17" s="416">
        <v>867.193338045845</v>
      </c>
      <c r="D17" s="416">
        <v>1940.6947686106614</v>
      </c>
      <c r="E17" s="417">
        <v>2807.8881066565064</v>
      </c>
      <c r="F17" s="416">
        <v>72.77132337467086</v>
      </c>
      <c r="G17" s="416">
        <v>0</v>
      </c>
      <c r="H17" s="416">
        <v>72.77132337467086</v>
      </c>
      <c r="I17" s="416">
        <v>792.8652756006747</v>
      </c>
      <c r="J17" s="416">
        <v>1774.5705225523338</v>
      </c>
      <c r="K17" s="417">
        <v>2567.4357981530084</v>
      </c>
      <c r="L17" s="417">
        <v>814.7898</v>
      </c>
      <c r="M17" s="417">
        <v>1760.6952</v>
      </c>
      <c r="N17" s="417">
        <v>2575.485</v>
      </c>
      <c r="O17" s="416">
        <v>50.846798975345564</v>
      </c>
      <c r="P17" s="416">
        <v>13.875322552333728</v>
      </c>
      <c r="Q17" s="416">
        <v>64.72212152767906</v>
      </c>
    </row>
    <row r="18" spans="1:17" ht="24.75" customHeight="1">
      <c r="A18" s="401">
        <v>5</v>
      </c>
      <c r="B18" s="312" t="s">
        <v>747</v>
      </c>
      <c r="C18" s="416">
        <v>629.1752047018167</v>
      </c>
      <c r="D18" s="416">
        <v>1408.03322019963</v>
      </c>
      <c r="E18" s="417">
        <v>2037.2084249014467</v>
      </c>
      <c r="F18" s="416">
        <v>52.7978136730798</v>
      </c>
      <c r="G18" s="416">
        <v>0</v>
      </c>
      <c r="H18" s="416">
        <v>52.7978136730798</v>
      </c>
      <c r="I18" s="416">
        <v>649.0711398178463</v>
      </c>
      <c r="J18" s="416">
        <v>1452.7342124897243</v>
      </c>
      <c r="K18" s="417">
        <v>2101.8053523075705</v>
      </c>
      <c r="L18" s="417">
        <v>667.01943</v>
      </c>
      <c r="M18" s="417">
        <v>1441.37532</v>
      </c>
      <c r="N18" s="417">
        <v>2108.3947500000004</v>
      </c>
      <c r="O18" s="416">
        <v>34.849523490926</v>
      </c>
      <c r="P18" s="416">
        <v>11.358892489724212</v>
      </c>
      <c r="Q18" s="416">
        <v>46.20841598064999</v>
      </c>
    </row>
    <row r="19" spans="1:17" ht="24.75" customHeight="1">
      <c r="A19" s="401">
        <v>6</v>
      </c>
      <c r="B19" s="312" t="s">
        <v>748</v>
      </c>
      <c r="C19" s="416">
        <v>596.8145008998893</v>
      </c>
      <c r="D19" s="416">
        <v>1335.6130967719293</v>
      </c>
      <c r="E19" s="417">
        <v>1932.4275976718186</v>
      </c>
      <c r="F19" s="416">
        <v>50.082235568768404</v>
      </c>
      <c r="G19" s="416">
        <v>0</v>
      </c>
      <c r="H19" s="416">
        <v>50.082235568768404</v>
      </c>
      <c r="I19" s="416">
        <v>507.08176431704044</v>
      </c>
      <c r="J19" s="416">
        <v>1134.9372701422972</v>
      </c>
      <c r="K19" s="417">
        <v>1642.0190344593375</v>
      </c>
      <c r="L19" s="417">
        <v>521.1037259999999</v>
      </c>
      <c r="M19" s="417">
        <v>1126.063224</v>
      </c>
      <c r="N19" s="417">
        <v>1647.1669499999998</v>
      </c>
      <c r="O19" s="416">
        <v>36.0602738858089</v>
      </c>
      <c r="P19" s="416">
        <v>8.874046142297175</v>
      </c>
      <c r="Q19" s="416">
        <v>44.934320028106185</v>
      </c>
    </row>
    <row r="20" spans="1:17" ht="24.75" customHeight="1">
      <c r="A20" s="401">
        <v>7</v>
      </c>
      <c r="B20" s="312" t="s">
        <v>749</v>
      </c>
      <c r="C20" s="416">
        <v>808.2874624127057</v>
      </c>
      <c r="D20" s="416">
        <v>1808.8691195123051</v>
      </c>
      <c r="E20" s="417">
        <v>2617.156581925011</v>
      </c>
      <c r="F20" s="416">
        <v>67.82818285882351</v>
      </c>
      <c r="G20" s="416">
        <v>0</v>
      </c>
      <c r="H20" s="416">
        <v>67.82818285882351</v>
      </c>
      <c r="I20" s="416">
        <v>855.1881740083559</v>
      </c>
      <c r="J20" s="416">
        <v>1914.0600194413312</v>
      </c>
      <c r="K20" s="417">
        <v>2769.2481934496873</v>
      </c>
      <c r="L20" s="417">
        <v>878.836068</v>
      </c>
      <c r="M20" s="417">
        <v>1899.094032</v>
      </c>
      <c r="N20" s="417">
        <v>2777.9301</v>
      </c>
      <c r="O20" s="416">
        <v>44.180288867179456</v>
      </c>
      <c r="P20" s="416">
        <v>14.965987441331208</v>
      </c>
      <c r="Q20" s="416">
        <v>59.14627630851055</v>
      </c>
    </row>
    <row r="21" spans="1:17" ht="24.75" customHeight="1">
      <c r="A21" s="401">
        <v>8</v>
      </c>
      <c r="B21" s="312" t="s">
        <v>750</v>
      </c>
      <c r="C21" s="416">
        <v>776.0135575954158</v>
      </c>
      <c r="D21" s="416">
        <v>1736.6432438123215</v>
      </c>
      <c r="E21" s="417">
        <v>2512.6568014077375</v>
      </c>
      <c r="F21" s="416">
        <v>65.11988857082218</v>
      </c>
      <c r="G21" s="416">
        <v>0</v>
      </c>
      <c r="H21" s="416">
        <v>65.11988857082218</v>
      </c>
      <c r="I21" s="416">
        <v>665.7051068753742</v>
      </c>
      <c r="J21" s="416">
        <v>1489.9639266943634</v>
      </c>
      <c r="K21" s="417">
        <v>2155.6690335697376</v>
      </c>
      <c r="L21" s="417">
        <v>684.1133639999999</v>
      </c>
      <c r="M21" s="417">
        <v>1478.313936</v>
      </c>
      <c r="N21" s="417">
        <v>2162.4273</v>
      </c>
      <c r="O21" s="416">
        <v>46.71163144619652</v>
      </c>
      <c r="P21" s="416">
        <v>11.649990694363396</v>
      </c>
      <c r="Q21" s="416">
        <v>58.36162214056003</v>
      </c>
    </row>
    <row r="22" spans="1:17" ht="24.75" customHeight="1">
      <c r="A22" s="401">
        <v>9</v>
      </c>
      <c r="B22" s="312" t="s">
        <v>751</v>
      </c>
      <c r="C22" s="416">
        <v>583.2993884095608</v>
      </c>
      <c r="D22" s="416">
        <v>1305.3675829326862</v>
      </c>
      <c r="E22" s="417">
        <v>1888.666971342247</v>
      </c>
      <c r="F22" s="416">
        <v>48.9481025233105</v>
      </c>
      <c r="G22" s="416">
        <v>0</v>
      </c>
      <c r="H22" s="416">
        <v>48.9481025233105</v>
      </c>
      <c r="I22" s="416">
        <v>531.0018224202574</v>
      </c>
      <c r="J22" s="416">
        <v>1188.4745245964657</v>
      </c>
      <c r="K22" s="417">
        <v>1719.4763470167231</v>
      </c>
      <c r="L22" s="417">
        <v>545.6852279999999</v>
      </c>
      <c r="M22" s="417">
        <v>1179.181872</v>
      </c>
      <c r="N22" s="417">
        <v>1724.8671</v>
      </c>
      <c r="O22" s="416">
        <v>34.26469694356797</v>
      </c>
      <c r="P22" s="416">
        <v>9.292652596465587</v>
      </c>
      <c r="Q22" s="416">
        <v>43.55734954003378</v>
      </c>
    </row>
    <row r="23" spans="1:17" ht="24.75" customHeight="1">
      <c r="A23" s="401">
        <v>10</v>
      </c>
      <c r="B23" s="312" t="s">
        <v>752</v>
      </c>
      <c r="C23" s="416">
        <v>785.9954408287336</v>
      </c>
      <c r="D23" s="416">
        <v>1758.981732499787</v>
      </c>
      <c r="E23" s="417">
        <v>2544.9771733285206</v>
      </c>
      <c r="F23" s="416">
        <v>65.95752744648152</v>
      </c>
      <c r="G23" s="416">
        <v>0</v>
      </c>
      <c r="H23" s="416">
        <v>65.95752744648152</v>
      </c>
      <c r="I23" s="416">
        <v>751.8810134686737</v>
      </c>
      <c r="J23" s="416">
        <v>1682.8406086487303</v>
      </c>
      <c r="K23" s="417">
        <v>2434.721622117404</v>
      </c>
      <c r="L23" s="417">
        <v>772.67223</v>
      </c>
      <c r="M23" s="417">
        <v>1669.68252</v>
      </c>
      <c r="N23" s="417">
        <v>2442.35475</v>
      </c>
      <c r="O23" s="416">
        <v>45.166310915155236</v>
      </c>
      <c r="P23" s="416">
        <v>13.1580886487302</v>
      </c>
      <c r="Q23" s="416">
        <v>58.324399563885436</v>
      </c>
    </row>
    <row r="24" spans="1:17" ht="24.75" customHeight="1">
      <c r="A24" s="401">
        <v>11</v>
      </c>
      <c r="B24" s="312" t="s">
        <v>753</v>
      </c>
      <c r="C24" s="416">
        <v>588.2316130660236</v>
      </c>
      <c r="D24" s="416">
        <v>1316.4054244017868</v>
      </c>
      <c r="E24" s="417">
        <v>1904.6370374678104</v>
      </c>
      <c r="F24" s="416">
        <v>49.36199467363628</v>
      </c>
      <c r="G24" s="416">
        <v>0</v>
      </c>
      <c r="H24" s="416">
        <v>49.36199467363628</v>
      </c>
      <c r="I24" s="416">
        <v>621.5527361368504</v>
      </c>
      <c r="J24" s="416">
        <v>1391.1432341699904</v>
      </c>
      <c r="K24" s="417">
        <v>2012.6959703068408</v>
      </c>
      <c r="L24" s="417">
        <v>638.74008</v>
      </c>
      <c r="M24" s="417">
        <v>1380.26592</v>
      </c>
      <c r="N24" s="417">
        <v>2019.006</v>
      </c>
      <c r="O24" s="416">
        <v>32.174650810486696</v>
      </c>
      <c r="P24" s="416">
        <v>10.877314169990314</v>
      </c>
      <c r="Q24" s="416">
        <v>43.05196498047712</v>
      </c>
    </row>
    <row r="25" spans="1:17" ht="24.75" customHeight="1">
      <c r="A25" s="401">
        <v>12</v>
      </c>
      <c r="B25" s="312" t="s">
        <v>754</v>
      </c>
      <c r="C25" s="416">
        <v>814.3787088052111</v>
      </c>
      <c r="D25" s="416">
        <v>1822.5007394632748</v>
      </c>
      <c r="E25" s="417">
        <v>2636.879448268486</v>
      </c>
      <c r="F25" s="416">
        <v>68.33933537987801</v>
      </c>
      <c r="G25" s="416">
        <v>0</v>
      </c>
      <c r="H25" s="416">
        <v>68.33933537987801</v>
      </c>
      <c r="I25" s="416">
        <v>675.080920352879</v>
      </c>
      <c r="J25" s="416">
        <v>1510.9486295614727</v>
      </c>
      <c r="K25" s="417">
        <v>2186.0295499143517</v>
      </c>
      <c r="L25" s="417">
        <v>693.74844</v>
      </c>
      <c r="M25" s="417">
        <v>1499.13456</v>
      </c>
      <c r="N25" s="417">
        <v>2192.883</v>
      </c>
      <c r="O25" s="416">
        <v>49.67181573275707</v>
      </c>
      <c r="P25" s="416">
        <v>11.814069561472706</v>
      </c>
      <c r="Q25" s="416">
        <v>61.485885294229774</v>
      </c>
    </row>
    <row r="26" spans="1:17" ht="24.75" customHeight="1">
      <c r="A26" s="401">
        <v>13</v>
      </c>
      <c r="B26" s="312" t="s">
        <v>755</v>
      </c>
      <c r="C26" s="416">
        <v>1042.7315199187176</v>
      </c>
      <c r="D26" s="416">
        <v>2333.532232076162</v>
      </c>
      <c r="E26" s="417">
        <v>3376.2637519948794</v>
      </c>
      <c r="F26" s="416">
        <v>87.5017707123524</v>
      </c>
      <c r="G26" s="416">
        <v>0</v>
      </c>
      <c r="H26" s="416">
        <v>87.5017707123524</v>
      </c>
      <c r="I26" s="416">
        <v>930.2226192940602</v>
      </c>
      <c r="J26" s="416">
        <v>2082.000171290206</v>
      </c>
      <c r="K26" s="417">
        <v>3012.222790584266</v>
      </c>
      <c r="L26" s="417">
        <v>955.945386</v>
      </c>
      <c r="M26" s="417">
        <v>2065.7210640000003</v>
      </c>
      <c r="N26" s="417">
        <v>3021.66645</v>
      </c>
      <c r="O26" s="416">
        <v>61.779004006412606</v>
      </c>
      <c r="P26" s="416">
        <v>16.279107290205502</v>
      </c>
      <c r="Q26" s="416">
        <v>78.05811129661834</v>
      </c>
    </row>
    <row r="27" spans="1:17" s="186" customFormat="1" ht="24.75" customHeight="1">
      <c r="A27" s="1509" t="s">
        <v>756</v>
      </c>
      <c r="B27" s="1510"/>
      <c r="C27" s="418">
        <v>9166.080000000004</v>
      </c>
      <c r="D27" s="418">
        <v>20512.800000000003</v>
      </c>
      <c r="E27" s="418">
        <v>29678.880000000012</v>
      </c>
      <c r="F27" s="418">
        <v>769.1800000000002</v>
      </c>
      <c r="G27" s="418">
        <v>0</v>
      </c>
      <c r="H27" s="418">
        <v>769.1800000000002</v>
      </c>
      <c r="I27" s="418">
        <v>8604.84</v>
      </c>
      <c r="J27" s="418">
        <v>19259.13</v>
      </c>
      <c r="K27" s="1177">
        <v>27863.970000000005</v>
      </c>
      <c r="L27" s="418">
        <v>8842.783356</v>
      </c>
      <c r="M27" s="418">
        <v>19108.543344</v>
      </c>
      <c r="N27" s="418">
        <v>27951.3267</v>
      </c>
      <c r="O27" s="418">
        <v>531.2366440000005</v>
      </c>
      <c r="P27" s="418">
        <v>150.5866560000003</v>
      </c>
      <c r="Q27" s="418">
        <v>681.8233000000014</v>
      </c>
    </row>
    <row r="28" spans="1:17" s="186" customFormat="1" ht="23.25" customHeight="1">
      <c r="A28" s="419"/>
      <c r="B28" s="419"/>
      <c r="C28" s="419"/>
      <c r="D28" s="419"/>
      <c r="E28" s="419"/>
      <c r="F28" s="419"/>
      <c r="G28" s="419"/>
      <c r="H28" s="419"/>
      <c r="I28" s="419"/>
      <c r="J28" s="420"/>
      <c r="K28" s="1164"/>
      <c r="L28" s="419"/>
      <c r="M28" s="419"/>
      <c r="N28" s="419"/>
      <c r="O28" s="420"/>
      <c r="P28" s="420"/>
      <c r="Q28" s="420"/>
    </row>
    <row r="29" spans="1:18" s="576" customFormat="1" ht="14.25" customHeight="1">
      <c r="A29" s="575"/>
      <c r="B29" s="575"/>
      <c r="C29" s="575"/>
      <c r="D29" s="575"/>
      <c r="E29" s="575"/>
      <c r="F29" s="575"/>
      <c r="G29" s="575"/>
      <c r="H29" s="575"/>
      <c r="I29" s="575"/>
      <c r="J29" s="1165"/>
      <c r="K29" s="1178"/>
      <c r="L29" s="575"/>
      <c r="M29" s="575"/>
      <c r="N29" s="575"/>
      <c r="O29" s="575"/>
      <c r="P29" s="575"/>
      <c r="Q29" s="575"/>
      <c r="R29" s="575"/>
    </row>
    <row r="30" spans="1:17" ht="63.75" customHeight="1">
      <c r="A30" s="1511" t="s">
        <v>787</v>
      </c>
      <c r="B30" s="1511"/>
      <c r="C30" s="421"/>
      <c r="D30" s="421"/>
      <c r="E30" s="422"/>
      <c r="F30" s="421"/>
      <c r="G30" s="421"/>
      <c r="H30" s="1163"/>
      <c r="I30" s="424"/>
      <c r="J30" s="423"/>
      <c r="N30" s="1512" t="s">
        <v>723</v>
      </c>
      <c r="O30" s="1512"/>
      <c r="P30" s="1512"/>
      <c r="Q30" s="1512"/>
    </row>
  </sheetData>
  <sheetProtection/>
  <mergeCells count="16">
    <mergeCell ref="N10:Q10"/>
    <mergeCell ref="P1:Q1"/>
    <mergeCell ref="A2:Q2"/>
    <mergeCell ref="A3:Q3"/>
    <mergeCell ref="A6:Q6"/>
    <mergeCell ref="A9:C9"/>
    <mergeCell ref="O11:Q11"/>
    <mergeCell ref="A27:B27"/>
    <mergeCell ref="A30:B30"/>
    <mergeCell ref="N30:Q30"/>
    <mergeCell ref="A11:A12"/>
    <mergeCell ref="B11:B12"/>
    <mergeCell ref="C11:E11"/>
    <mergeCell ref="F11:H11"/>
    <mergeCell ref="I11:K11"/>
    <mergeCell ref="L11:N11"/>
  </mergeCells>
  <printOptions horizontalCentered="1"/>
  <pageMargins left="0.708661417322835" right="0.2" top="0.5" bottom="0.2" header="0.2" footer="0.2"/>
  <pageSetup fitToHeight="1" fitToWidth="1" horizontalDpi="600" verticalDpi="600" orientation="landscape" paperSize="9" scale="80" r:id="rId1"/>
  <headerFooter>
    <oddFooter>&amp;CSheet-75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FD9C6"/>
  </sheetPr>
  <dimension ref="A1:Q29"/>
  <sheetViews>
    <sheetView view="pageBreakPreview" zoomScale="85" zoomScaleSheetLayoutView="85" zoomScalePageLayoutView="0" workbookViewId="0" topLeftCell="A22">
      <selection activeCell="V19" sqref="V19"/>
    </sheetView>
  </sheetViews>
  <sheetFormatPr defaultColWidth="9.140625" defaultRowHeight="12.75"/>
  <cols>
    <col min="1" max="1" width="7.421875" style="395" customWidth="1"/>
    <col min="2" max="2" width="17.140625" style="395" customWidth="1"/>
    <col min="3" max="3" width="8.7109375" style="395" customWidth="1"/>
    <col min="4" max="4" width="9.57421875" style="395" customWidth="1"/>
    <col min="5" max="5" width="10.00390625" style="395" customWidth="1"/>
    <col min="6" max="7" width="7.28125" style="395" customWidth="1"/>
    <col min="8" max="8" width="8.140625" style="395" customWidth="1"/>
    <col min="9" max="9" width="9.28125" style="395" customWidth="1"/>
    <col min="10" max="10" width="10.00390625" style="395" customWidth="1"/>
    <col min="11" max="11" width="8.421875" style="1159" customWidth="1"/>
    <col min="12" max="14" width="8.7109375" style="395" customWidth="1"/>
    <col min="15" max="15" width="10.7109375" style="395" customWidth="1"/>
    <col min="16" max="16" width="9.28125" style="395" customWidth="1"/>
    <col min="17" max="17" width="9.7109375" style="395" customWidth="1"/>
    <col min="18" max="16384" width="9.140625" style="395" customWidth="1"/>
  </cols>
  <sheetData>
    <row r="1" spans="8:17" s="181" customFormat="1" ht="15">
      <c r="H1" s="391"/>
      <c r="I1" s="391"/>
      <c r="J1" s="391"/>
      <c r="K1" s="404"/>
      <c r="L1" s="391"/>
      <c r="M1" s="391"/>
      <c r="N1" s="391"/>
      <c r="O1" s="391"/>
      <c r="P1" s="1348" t="s">
        <v>82</v>
      </c>
      <c r="Q1" s="1348"/>
    </row>
    <row r="2" spans="1:17" s="181" customFormat="1" ht="15">
      <c r="A2" s="1359" t="s">
        <v>0</v>
      </c>
      <c r="B2" s="1359"/>
      <c r="C2" s="1359"/>
      <c r="D2" s="1359"/>
      <c r="E2" s="1359"/>
      <c r="F2" s="1359"/>
      <c r="G2" s="1359"/>
      <c r="H2" s="1359"/>
      <c r="I2" s="1359"/>
      <c r="J2" s="1359"/>
      <c r="K2" s="1359"/>
      <c r="L2" s="1359"/>
      <c r="M2" s="1359"/>
      <c r="N2" s="1359"/>
      <c r="O2" s="1359"/>
      <c r="P2" s="1359"/>
      <c r="Q2" s="1359"/>
    </row>
    <row r="3" spans="1:17" s="181" customFormat="1" ht="20.25">
      <c r="A3" s="1350" t="s">
        <v>655</v>
      </c>
      <c r="B3" s="1350"/>
      <c r="C3" s="1350"/>
      <c r="D3" s="1350"/>
      <c r="E3" s="1350"/>
      <c r="F3" s="1350"/>
      <c r="G3" s="1350"/>
      <c r="H3" s="1350"/>
      <c r="I3" s="1350"/>
      <c r="J3" s="1350"/>
      <c r="K3" s="1350"/>
      <c r="L3" s="1350"/>
      <c r="M3" s="1350"/>
      <c r="N3" s="1350"/>
      <c r="O3" s="1350"/>
      <c r="P3" s="1350"/>
      <c r="Q3" s="1350"/>
    </row>
    <row r="4" s="181" customFormat="1" ht="10.5" customHeight="1">
      <c r="K4" s="130"/>
    </row>
    <row r="5" spans="1:17" ht="9" customHeight="1">
      <c r="A5" s="405"/>
      <c r="B5" s="405"/>
      <c r="C5" s="405"/>
      <c r="D5" s="405"/>
      <c r="E5" s="407"/>
      <c r="F5" s="407"/>
      <c r="G5" s="407"/>
      <c r="H5" s="407"/>
      <c r="I5" s="407"/>
      <c r="J5" s="407"/>
      <c r="K5" s="406"/>
      <c r="L5" s="407"/>
      <c r="M5" s="407"/>
      <c r="N5" s="405"/>
      <c r="O5" s="405"/>
      <c r="P5" s="407"/>
      <c r="Q5" s="409"/>
    </row>
    <row r="6" spans="2:15" ht="18" customHeight="1">
      <c r="B6" s="425"/>
      <c r="C6" s="425"/>
      <c r="D6" s="1360" t="s">
        <v>811</v>
      </c>
      <c r="E6" s="1360"/>
      <c r="F6" s="1360"/>
      <c r="G6" s="1360"/>
      <c r="H6" s="1360"/>
      <c r="I6" s="1360"/>
      <c r="J6" s="1360"/>
      <c r="K6" s="1360"/>
      <c r="L6" s="1360"/>
      <c r="M6" s="1360"/>
      <c r="N6" s="1360"/>
      <c r="O6" s="1360"/>
    </row>
    <row r="7" ht="5.25" customHeight="1"/>
    <row r="8" spans="1:17" ht="15">
      <c r="A8" s="1504"/>
      <c r="B8" s="1504"/>
      <c r="C8" s="1504"/>
      <c r="Q8" s="410" t="s">
        <v>16</v>
      </c>
    </row>
    <row r="9" spans="1:17" ht="15">
      <c r="A9" s="411" t="s">
        <v>763</v>
      </c>
      <c r="N9" s="1385" t="s">
        <v>783</v>
      </c>
      <c r="O9" s="1385"/>
      <c r="P9" s="1385"/>
      <c r="Q9" s="1385"/>
    </row>
    <row r="10" spans="1:17" ht="36.75" customHeight="1">
      <c r="A10" s="1346" t="s">
        <v>2</v>
      </c>
      <c r="B10" s="1346" t="s">
        <v>3</v>
      </c>
      <c r="C10" s="1513" t="s">
        <v>812</v>
      </c>
      <c r="D10" s="1513"/>
      <c r="E10" s="1513"/>
      <c r="F10" s="1513" t="s">
        <v>682</v>
      </c>
      <c r="G10" s="1513"/>
      <c r="H10" s="1513"/>
      <c r="I10" s="1514" t="s">
        <v>336</v>
      </c>
      <c r="J10" s="1515"/>
      <c r="K10" s="1516"/>
      <c r="L10" s="1514" t="s">
        <v>83</v>
      </c>
      <c r="M10" s="1515"/>
      <c r="N10" s="1516"/>
      <c r="O10" s="1506" t="s">
        <v>810</v>
      </c>
      <c r="P10" s="1507"/>
      <c r="Q10" s="1508"/>
    </row>
    <row r="11" spans="1:17" ht="39.75" customHeight="1">
      <c r="A11" s="1346"/>
      <c r="B11" s="1346"/>
      <c r="C11" s="184" t="s">
        <v>103</v>
      </c>
      <c r="D11" s="184" t="s">
        <v>784</v>
      </c>
      <c r="E11" s="184" t="s">
        <v>13</v>
      </c>
      <c r="F11" s="184" t="s">
        <v>103</v>
      </c>
      <c r="G11" s="184" t="s">
        <v>785</v>
      </c>
      <c r="H11" s="412" t="s">
        <v>13</v>
      </c>
      <c r="I11" s="184" t="s">
        <v>103</v>
      </c>
      <c r="J11" s="184" t="s">
        <v>785</v>
      </c>
      <c r="K11" s="1174" t="s">
        <v>13</v>
      </c>
      <c r="L11" s="184" t="s">
        <v>103</v>
      </c>
      <c r="M11" s="184" t="s">
        <v>785</v>
      </c>
      <c r="N11" s="412" t="s">
        <v>13</v>
      </c>
      <c r="O11" s="184" t="s">
        <v>209</v>
      </c>
      <c r="P11" s="184" t="s">
        <v>786</v>
      </c>
      <c r="Q11" s="184" t="s">
        <v>104</v>
      </c>
    </row>
    <row r="12" spans="1:17" s="415" customFormat="1" ht="12.75">
      <c r="A12" s="413">
        <v>1</v>
      </c>
      <c r="B12" s="413">
        <v>2</v>
      </c>
      <c r="C12" s="413">
        <v>3</v>
      </c>
      <c r="D12" s="413">
        <v>4</v>
      </c>
      <c r="E12" s="413">
        <v>5</v>
      </c>
      <c r="F12" s="413">
        <v>6</v>
      </c>
      <c r="G12" s="413">
        <v>7</v>
      </c>
      <c r="H12" s="413">
        <v>8</v>
      </c>
      <c r="I12" s="413">
        <v>9</v>
      </c>
      <c r="J12" s="413">
        <v>10</v>
      </c>
      <c r="K12" s="414">
        <v>11</v>
      </c>
      <c r="L12" s="413">
        <v>12</v>
      </c>
      <c r="M12" s="413">
        <v>13</v>
      </c>
      <c r="N12" s="413">
        <v>14</v>
      </c>
      <c r="O12" s="413">
        <v>15</v>
      </c>
      <c r="P12" s="413">
        <v>16</v>
      </c>
      <c r="Q12" s="413">
        <v>17</v>
      </c>
    </row>
    <row r="13" spans="1:17" ht="22.5" customHeight="1">
      <c r="A13" s="401">
        <v>1</v>
      </c>
      <c r="B13" s="312" t="s">
        <v>743</v>
      </c>
      <c r="C13" s="416">
        <v>493.58481417958205</v>
      </c>
      <c r="D13" s="416">
        <v>846.6915879769003</v>
      </c>
      <c r="E13" s="417">
        <v>1340.2764021564824</v>
      </c>
      <c r="F13" s="416">
        <v>0</v>
      </c>
      <c r="G13" s="416">
        <v>0</v>
      </c>
      <c r="H13" s="416">
        <v>0</v>
      </c>
      <c r="I13" s="426">
        <v>533.2347706109349</v>
      </c>
      <c r="J13" s="426">
        <v>820.3630794584136</v>
      </c>
      <c r="K13" s="1175">
        <v>1353.5978500693486</v>
      </c>
      <c r="L13" s="417">
        <v>490.92474200000004</v>
      </c>
      <c r="M13" s="417">
        <v>816.1153</v>
      </c>
      <c r="N13" s="426">
        <v>1307.040042</v>
      </c>
      <c r="O13" s="416">
        <v>42.310028610934864</v>
      </c>
      <c r="P13" s="416">
        <v>4.247779458413561</v>
      </c>
      <c r="Q13" s="416">
        <v>46.55780806934854</v>
      </c>
    </row>
    <row r="14" spans="1:17" ht="22.5" customHeight="1">
      <c r="A14" s="401">
        <v>2</v>
      </c>
      <c r="B14" s="312" t="s">
        <v>744</v>
      </c>
      <c r="C14" s="416">
        <v>391.29525615279516</v>
      </c>
      <c r="D14" s="416">
        <v>671.2248681121259</v>
      </c>
      <c r="E14" s="417">
        <v>1062.5201242649212</v>
      </c>
      <c r="F14" s="416">
        <v>0</v>
      </c>
      <c r="G14" s="416">
        <v>0</v>
      </c>
      <c r="H14" s="416">
        <v>0</v>
      </c>
      <c r="I14" s="426">
        <v>399.970458907552</v>
      </c>
      <c r="J14" s="426">
        <v>615.3405881350558</v>
      </c>
      <c r="K14" s="1175">
        <v>1015.3110470426077</v>
      </c>
      <c r="L14" s="417">
        <v>368.234416</v>
      </c>
      <c r="M14" s="417">
        <v>612.1544</v>
      </c>
      <c r="N14" s="426">
        <v>980.388816</v>
      </c>
      <c r="O14" s="416">
        <v>31.736042907551962</v>
      </c>
      <c r="P14" s="416">
        <v>3.1861881350557724</v>
      </c>
      <c r="Q14" s="416">
        <v>34.92223104260768</v>
      </c>
    </row>
    <row r="15" spans="1:17" ht="22.5" customHeight="1">
      <c r="A15" s="401">
        <v>3</v>
      </c>
      <c r="B15" s="312" t="s">
        <v>745</v>
      </c>
      <c r="C15" s="416">
        <v>529.0863392211724</v>
      </c>
      <c r="D15" s="416">
        <v>907.5906305518395</v>
      </c>
      <c r="E15" s="417">
        <v>1436.676969773012</v>
      </c>
      <c r="F15" s="416">
        <v>0</v>
      </c>
      <c r="G15" s="416">
        <v>0</v>
      </c>
      <c r="H15" s="416">
        <v>0</v>
      </c>
      <c r="I15" s="426">
        <v>493.7777707985962</v>
      </c>
      <c r="J15" s="426">
        <v>759.659862683644</v>
      </c>
      <c r="K15" s="1175">
        <v>1253.43763348224</v>
      </c>
      <c r="L15" s="417">
        <v>454.598496</v>
      </c>
      <c r="M15" s="417">
        <v>755.7264</v>
      </c>
      <c r="N15" s="426">
        <v>1210.324896</v>
      </c>
      <c r="O15" s="416">
        <v>39.17927479859617</v>
      </c>
      <c r="P15" s="416">
        <v>3.9334626836439384</v>
      </c>
      <c r="Q15" s="416">
        <v>43.112737482239936</v>
      </c>
    </row>
    <row r="16" spans="1:17" ht="22.5" customHeight="1">
      <c r="A16" s="401">
        <v>4</v>
      </c>
      <c r="B16" s="312" t="s">
        <v>746</v>
      </c>
      <c r="C16" s="416">
        <v>905.4291553524996</v>
      </c>
      <c r="D16" s="416">
        <v>1553.1661982353266</v>
      </c>
      <c r="E16" s="417">
        <v>2458.595353587826</v>
      </c>
      <c r="F16" s="416">
        <v>0</v>
      </c>
      <c r="G16" s="416">
        <v>0</v>
      </c>
      <c r="H16" s="416">
        <v>0</v>
      </c>
      <c r="I16" s="426">
        <v>1098.909679357896</v>
      </c>
      <c r="J16" s="426">
        <v>1690.6341789599246</v>
      </c>
      <c r="K16" s="1175">
        <v>2789.5438583178206</v>
      </c>
      <c r="L16" s="417">
        <v>1011.7156279999999</v>
      </c>
      <c r="M16" s="417">
        <v>1681.8802</v>
      </c>
      <c r="N16" s="426">
        <v>2693.595828</v>
      </c>
      <c r="O16" s="416">
        <v>87.19405135789611</v>
      </c>
      <c r="P16" s="416">
        <v>8.753978959924552</v>
      </c>
      <c r="Q16" s="416">
        <v>95.94803031782067</v>
      </c>
    </row>
    <row r="17" spans="1:17" ht="22.5" customHeight="1">
      <c r="A17" s="401">
        <v>5</v>
      </c>
      <c r="B17" s="312" t="s">
        <v>747</v>
      </c>
      <c r="C17" s="416">
        <v>668.0596627674905</v>
      </c>
      <c r="D17" s="416">
        <v>1145.9843992001765</v>
      </c>
      <c r="E17" s="417">
        <v>1814.044061967667</v>
      </c>
      <c r="F17" s="416">
        <v>0</v>
      </c>
      <c r="G17" s="416">
        <v>0</v>
      </c>
      <c r="H17" s="416">
        <v>0</v>
      </c>
      <c r="I17" s="426">
        <v>666.1346913617529</v>
      </c>
      <c r="J17" s="426">
        <v>1024.8249680220706</v>
      </c>
      <c r="K17" s="1175">
        <v>1690.9596593838235</v>
      </c>
      <c r="L17" s="417">
        <v>615.6393532000001</v>
      </c>
      <c r="M17" s="417">
        <v>1023.44138</v>
      </c>
      <c r="N17" s="426">
        <v>1639.0807332</v>
      </c>
      <c r="O17" s="416">
        <v>50.495338161752784</v>
      </c>
      <c r="P17" s="416">
        <v>1.3835880220706258</v>
      </c>
      <c r="Q17" s="416">
        <v>51.87892618382352</v>
      </c>
    </row>
    <row r="18" spans="1:17" ht="22.5" customHeight="1">
      <c r="A18" s="401">
        <v>6</v>
      </c>
      <c r="B18" s="312" t="s">
        <v>748</v>
      </c>
      <c r="C18" s="416">
        <v>585.327827861726</v>
      </c>
      <c r="D18" s="416">
        <v>1004.0668469168143</v>
      </c>
      <c r="E18" s="417">
        <v>1589.3946747785403</v>
      </c>
      <c r="F18" s="416">
        <v>0</v>
      </c>
      <c r="G18" s="416">
        <v>0</v>
      </c>
      <c r="H18" s="416">
        <v>0</v>
      </c>
      <c r="I18" s="426">
        <v>815.890029508133</v>
      </c>
      <c r="J18" s="426">
        <v>1255.2183278293187</v>
      </c>
      <c r="K18" s="1175">
        <v>2071.1083573374517</v>
      </c>
      <c r="L18" s="417">
        <v>751.4345916</v>
      </c>
      <c r="M18" s="417">
        <v>1249.1879399999998</v>
      </c>
      <c r="N18" s="426">
        <v>2000.6225315999998</v>
      </c>
      <c r="O18" s="416">
        <v>64.45543790813304</v>
      </c>
      <c r="P18" s="416">
        <v>6.030387829318897</v>
      </c>
      <c r="Q18" s="416">
        <v>70.48582573745193</v>
      </c>
    </row>
    <row r="19" spans="1:17" ht="22.5" customHeight="1">
      <c r="A19" s="401">
        <v>7</v>
      </c>
      <c r="B19" s="312" t="s">
        <v>749</v>
      </c>
      <c r="C19" s="416">
        <v>719.6050787909198</v>
      </c>
      <c r="D19" s="416">
        <v>1234.405008773324</v>
      </c>
      <c r="E19" s="417">
        <v>1954.0100875642438</v>
      </c>
      <c r="F19" s="416">
        <v>0</v>
      </c>
      <c r="G19" s="416">
        <v>0</v>
      </c>
      <c r="H19" s="416">
        <v>0</v>
      </c>
      <c r="I19" s="426">
        <v>880.3498546810728</v>
      </c>
      <c r="J19" s="426">
        <v>1354.3875185773975</v>
      </c>
      <c r="K19" s="1175">
        <v>2234.73737325847</v>
      </c>
      <c r="L19" s="417">
        <v>817.551284</v>
      </c>
      <c r="M19" s="417">
        <v>1359.1006</v>
      </c>
      <c r="N19" s="426">
        <v>2176.651884</v>
      </c>
      <c r="O19" s="416">
        <v>62.79857068107276</v>
      </c>
      <c r="P19" s="416">
        <v>-4.7130814226024995</v>
      </c>
      <c r="Q19" s="416">
        <v>58.08548925847026</v>
      </c>
    </row>
    <row r="20" spans="1:17" ht="22.5" customHeight="1">
      <c r="A20" s="401">
        <v>8</v>
      </c>
      <c r="B20" s="312" t="s">
        <v>750</v>
      </c>
      <c r="C20" s="416">
        <v>559.3909796211549</v>
      </c>
      <c r="D20" s="416">
        <v>959.5749772460931</v>
      </c>
      <c r="E20" s="417">
        <v>1518.965956867248</v>
      </c>
      <c r="F20" s="416">
        <v>0</v>
      </c>
      <c r="G20" s="416">
        <v>0</v>
      </c>
      <c r="H20" s="416">
        <v>0</v>
      </c>
      <c r="I20" s="426">
        <v>482.37887433374823</v>
      </c>
      <c r="J20" s="426">
        <v>742.1230584058275</v>
      </c>
      <c r="K20" s="1175">
        <v>1224.5019327395758</v>
      </c>
      <c r="L20" s="417">
        <v>444.104056</v>
      </c>
      <c r="M20" s="417">
        <v>738.2804</v>
      </c>
      <c r="N20" s="426">
        <v>1182.384456</v>
      </c>
      <c r="O20" s="416">
        <v>38.274818333748215</v>
      </c>
      <c r="P20" s="416">
        <v>3.8426584058274784</v>
      </c>
      <c r="Q20" s="416">
        <v>42.11747673957575</v>
      </c>
    </row>
    <row r="21" spans="1:17" ht="22.5" customHeight="1">
      <c r="A21" s="401">
        <v>9</v>
      </c>
      <c r="B21" s="312" t="s">
        <v>751</v>
      </c>
      <c r="C21" s="416">
        <v>456.00114234333535</v>
      </c>
      <c r="D21" s="416">
        <v>782.220846829956</v>
      </c>
      <c r="E21" s="417">
        <v>1238.2219891732914</v>
      </c>
      <c r="F21" s="416">
        <v>0</v>
      </c>
      <c r="G21" s="416">
        <v>0</v>
      </c>
      <c r="H21" s="416">
        <v>0</v>
      </c>
      <c r="I21" s="426">
        <v>459.17931702045513</v>
      </c>
      <c r="J21" s="426">
        <v>706.4313493715501</v>
      </c>
      <c r="K21" s="1175">
        <v>1165.6106663920052</v>
      </c>
      <c r="L21" s="417">
        <v>424.0983064</v>
      </c>
      <c r="M21" s="417">
        <v>705.02276</v>
      </c>
      <c r="N21" s="426">
        <v>1129.1210664</v>
      </c>
      <c r="O21" s="416">
        <v>35.08101062045512</v>
      </c>
      <c r="P21" s="416">
        <v>1.4085893715501925</v>
      </c>
      <c r="Q21" s="416">
        <v>36.489599992005196</v>
      </c>
    </row>
    <row r="22" spans="1:17" ht="22.5" customHeight="1">
      <c r="A22" s="401">
        <v>10</v>
      </c>
      <c r="B22" s="312" t="s">
        <v>752</v>
      </c>
      <c r="C22" s="416">
        <v>715.1221853794548</v>
      </c>
      <c r="D22" s="416">
        <v>1226.715087948686</v>
      </c>
      <c r="E22" s="417">
        <v>1941.8372733281408</v>
      </c>
      <c r="F22" s="416">
        <v>0</v>
      </c>
      <c r="G22" s="416">
        <v>0</v>
      </c>
      <c r="H22" s="416">
        <v>0</v>
      </c>
      <c r="I22" s="426">
        <v>712.1787583935323</v>
      </c>
      <c r="J22" s="426">
        <v>1095.6621577606606</v>
      </c>
      <c r="K22" s="1175">
        <v>1807.840916154193</v>
      </c>
      <c r="L22" s="417">
        <v>655.670246</v>
      </c>
      <c r="M22" s="417">
        <v>1089.9889</v>
      </c>
      <c r="N22" s="426">
        <v>1745.659146</v>
      </c>
      <c r="O22" s="416">
        <v>56.50851239353233</v>
      </c>
      <c r="P22" s="416">
        <v>5.67325776066059</v>
      </c>
      <c r="Q22" s="416">
        <v>62.181770154193146</v>
      </c>
    </row>
    <row r="23" spans="1:17" ht="22.5" customHeight="1">
      <c r="A23" s="401">
        <v>11</v>
      </c>
      <c r="B23" s="312" t="s">
        <v>753</v>
      </c>
      <c r="C23" s="416">
        <v>430.33851769102773</v>
      </c>
      <c r="D23" s="416">
        <v>738.1993781900965</v>
      </c>
      <c r="E23" s="417">
        <v>1168.5378958811243</v>
      </c>
      <c r="F23" s="416">
        <v>0</v>
      </c>
      <c r="G23" s="416">
        <v>0</v>
      </c>
      <c r="H23" s="416">
        <v>0</v>
      </c>
      <c r="I23" s="426">
        <v>565.6842521047193</v>
      </c>
      <c r="J23" s="426">
        <v>870.2854739312469</v>
      </c>
      <c r="K23" s="1175">
        <v>1435.9697260359662</v>
      </c>
      <c r="L23" s="417">
        <v>520.799488</v>
      </c>
      <c r="M23" s="417">
        <v>865.7792</v>
      </c>
      <c r="N23" s="426">
        <v>1386.578688</v>
      </c>
      <c r="O23" s="416">
        <v>44.88476410471935</v>
      </c>
      <c r="P23" s="416">
        <v>4.5062739312469375</v>
      </c>
      <c r="Q23" s="416">
        <v>49.391038035966176</v>
      </c>
    </row>
    <row r="24" spans="1:17" ht="22.5" customHeight="1">
      <c r="A24" s="401">
        <v>12</v>
      </c>
      <c r="B24" s="312" t="s">
        <v>754</v>
      </c>
      <c r="C24" s="416">
        <v>705.086096415702</v>
      </c>
      <c r="D24" s="416">
        <v>1209.4992582519774</v>
      </c>
      <c r="E24" s="417">
        <v>1914.5853546676794</v>
      </c>
      <c r="F24" s="416">
        <v>0</v>
      </c>
      <c r="G24" s="416">
        <v>0</v>
      </c>
      <c r="H24" s="416">
        <v>0</v>
      </c>
      <c r="I24" s="426">
        <v>730.641233323483</v>
      </c>
      <c r="J24" s="426">
        <v>1124.0660309188288</v>
      </c>
      <c r="K24" s="1175">
        <v>1854.7072642423118</v>
      </c>
      <c r="L24" s="417">
        <v>672.667798</v>
      </c>
      <c r="M24" s="417">
        <v>1118.2457</v>
      </c>
      <c r="N24" s="426">
        <v>1790.913498</v>
      </c>
      <c r="O24" s="416">
        <v>57.973435323483045</v>
      </c>
      <c r="P24" s="416">
        <v>5.820330918828859</v>
      </c>
      <c r="Q24" s="416">
        <v>63.793766242311904</v>
      </c>
    </row>
    <row r="25" spans="1:17" ht="22.5" customHeight="1">
      <c r="A25" s="401">
        <v>13</v>
      </c>
      <c r="B25" s="312" t="s">
        <v>755</v>
      </c>
      <c r="C25" s="416">
        <v>803.1229442231414</v>
      </c>
      <c r="D25" s="416">
        <v>1377.670911766686</v>
      </c>
      <c r="E25" s="417">
        <v>2180.7938559898275</v>
      </c>
      <c r="F25" s="416">
        <v>0</v>
      </c>
      <c r="G25" s="416">
        <v>0</v>
      </c>
      <c r="H25" s="416">
        <v>0</v>
      </c>
      <c r="I25" s="426">
        <v>824.8503095981242</v>
      </c>
      <c r="J25" s="426">
        <v>1269.0034059460613</v>
      </c>
      <c r="K25" s="1175">
        <v>2093.8537155441854</v>
      </c>
      <c r="L25" s="417">
        <v>759.7865080000001</v>
      </c>
      <c r="M25" s="417">
        <v>1263.0722</v>
      </c>
      <c r="N25" s="426">
        <v>2022.8587080000002</v>
      </c>
      <c r="O25" s="416">
        <v>65.06380159812409</v>
      </c>
      <c r="P25" s="416">
        <v>5.9312059460612545</v>
      </c>
      <c r="Q25" s="416">
        <v>70.99500754418523</v>
      </c>
    </row>
    <row r="26" spans="1:17" ht="22.5" customHeight="1">
      <c r="A26" s="1346" t="s">
        <v>756</v>
      </c>
      <c r="B26" s="1346"/>
      <c r="C26" s="427">
        <v>7961.450000000002</v>
      </c>
      <c r="D26" s="427">
        <v>13657.010000000002</v>
      </c>
      <c r="E26" s="427">
        <v>21618.460000000006</v>
      </c>
      <c r="F26" s="427">
        <v>0</v>
      </c>
      <c r="G26" s="427">
        <v>0</v>
      </c>
      <c r="H26" s="427">
        <v>0</v>
      </c>
      <c r="I26" s="427">
        <v>8663.18</v>
      </c>
      <c r="J26" s="427">
        <v>13327.999999999998</v>
      </c>
      <c r="K26" s="1176">
        <v>21991.18</v>
      </c>
      <c r="L26" s="427">
        <v>7987.224913200001</v>
      </c>
      <c r="M26" s="427">
        <v>13277.995379999998</v>
      </c>
      <c r="N26" s="427">
        <v>21265.2202932</v>
      </c>
      <c r="O26" s="427">
        <v>675.9550867999998</v>
      </c>
      <c r="P26" s="427">
        <v>50.00462000000016</v>
      </c>
      <c r="Q26" s="427">
        <v>725.9597067999999</v>
      </c>
    </row>
    <row r="27" spans="1:17" ht="23.25" customHeight="1">
      <c r="A27" s="428"/>
      <c r="B27" s="428"/>
      <c r="C27" s="428"/>
      <c r="D27" s="429"/>
      <c r="E27" s="428"/>
      <c r="F27" s="428"/>
      <c r="G27" s="428"/>
      <c r="H27" s="428"/>
      <c r="I27" s="430"/>
      <c r="J27" s="428"/>
      <c r="K27" s="428"/>
      <c r="L27" s="428"/>
      <c r="M27" s="428"/>
      <c r="N27" s="428"/>
      <c r="O27" s="428"/>
      <c r="P27" s="428"/>
      <c r="Q27" s="428"/>
    </row>
    <row r="28" spans="1:17" ht="23.25" customHeight="1">
      <c r="A28" s="431"/>
      <c r="B28" s="431"/>
      <c r="C28" s="431"/>
      <c r="D28" s="421"/>
      <c r="E28" s="431"/>
      <c r="F28" s="431"/>
      <c r="G28" s="431"/>
      <c r="H28" s="431"/>
      <c r="I28" s="431"/>
      <c r="J28" s="431"/>
      <c r="K28" s="431"/>
      <c r="L28" s="431"/>
      <c r="M28" s="431"/>
      <c r="N28" s="431"/>
      <c r="O28" s="791"/>
      <c r="P28" s="791"/>
      <c r="Q28" s="791"/>
    </row>
    <row r="29" spans="1:17" ht="66.75" customHeight="1">
      <c r="A29" s="1511" t="s">
        <v>787</v>
      </c>
      <c r="B29" s="1511"/>
      <c r="C29" s="421"/>
      <c r="D29" s="421"/>
      <c r="E29" s="421"/>
      <c r="F29" s="421"/>
      <c r="G29" s="421"/>
      <c r="H29" s="424"/>
      <c r="I29" s="424"/>
      <c r="J29" s="424"/>
      <c r="N29" s="1512" t="s">
        <v>723</v>
      </c>
      <c r="O29" s="1512"/>
      <c r="P29" s="1512"/>
      <c r="Q29" s="1512"/>
    </row>
  </sheetData>
  <sheetProtection/>
  <mergeCells count="16">
    <mergeCell ref="N9:Q9"/>
    <mergeCell ref="P1:Q1"/>
    <mergeCell ref="A2:Q2"/>
    <mergeCell ref="A3:Q3"/>
    <mergeCell ref="D6:O6"/>
    <mergeCell ref="A8:C8"/>
    <mergeCell ref="O10:Q10"/>
    <mergeCell ref="A26:B26"/>
    <mergeCell ref="A29:B29"/>
    <mergeCell ref="N29:Q29"/>
    <mergeCell ref="A10:A11"/>
    <mergeCell ref="B10:B11"/>
    <mergeCell ref="C10:E10"/>
    <mergeCell ref="F10:H10"/>
    <mergeCell ref="I10:K10"/>
    <mergeCell ref="L10:N10"/>
  </mergeCells>
  <printOptions horizontalCentered="1"/>
  <pageMargins left="0.72" right="0.2" top="0.5" bottom="0.23" header="0.2" footer="0.2"/>
  <pageSetup horizontalDpi="600" verticalDpi="600" orientation="landscape" paperSize="9" scale="85" r:id="rId1"/>
  <headerFooter>
    <oddFooter>&amp;CSheet-76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FD9C6"/>
  </sheetPr>
  <dimension ref="A1:W28"/>
  <sheetViews>
    <sheetView view="pageBreakPreview" zoomScale="70" zoomScaleSheetLayoutView="70" zoomScalePageLayoutView="0" workbookViewId="0" topLeftCell="A11">
      <selection activeCell="X11" sqref="X1:AA65536"/>
    </sheetView>
  </sheetViews>
  <sheetFormatPr defaultColWidth="9.140625" defaultRowHeight="12.75"/>
  <cols>
    <col min="1" max="1" width="9.140625" style="432" customWidth="1"/>
    <col min="2" max="2" width="17.57421875" style="432" customWidth="1"/>
    <col min="3" max="3" width="14.7109375" style="432" customWidth="1"/>
    <col min="4" max="4" width="10.7109375" style="432" customWidth="1"/>
    <col min="5" max="5" width="9.8515625" style="432" customWidth="1"/>
    <col min="6" max="6" width="10.57421875" style="432" customWidth="1"/>
    <col min="7" max="7" width="10.00390625" style="432" customWidth="1"/>
    <col min="8" max="8" width="9.140625" style="432" customWidth="1"/>
    <col min="9" max="9" width="8.140625" style="432" customWidth="1"/>
    <col min="10" max="10" width="9.140625" style="432" customWidth="1"/>
    <col min="11" max="11" width="10.140625" style="432" customWidth="1"/>
    <col min="12" max="13" width="9.140625" style="432" customWidth="1"/>
    <col min="14" max="14" width="9.28125" style="432" bestFit="1" customWidth="1"/>
    <col min="15" max="17" width="9.140625" style="432" customWidth="1"/>
    <col min="18" max="19" width="10.28125" style="432" customWidth="1"/>
    <col min="20" max="20" width="9.00390625" style="432" customWidth="1"/>
    <col min="21" max="21" width="8.00390625" style="432" customWidth="1"/>
    <col min="22" max="22" width="10.7109375" style="432" customWidth="1"/>
    <col min="23" max="16384" width="9.140625" style="432" customWidth="1"/>
  </cols>
  <sheetData>
    <row r="1" spans="17:19" ht="15.75">
      <c r="Q1" s="1529" t="s">
        <v>57</v>
      </c>
      <c r="R1" s="1529"/>
      <c r="S1" s="1529"/>
    </row>
    <row r="3" spans="1:17" ht="15.75">
      <c r="A3" s="1530" t="s">
        <v>0</v>
      </c>
      <c r="B3" s="1530"/>
      <c r="C3" s="1530"/>
      <c r="D3" s="1530"/>
      <c r="E3" s="1530"/>
      <c r="F3" s="1530"/>
      <c r="G3" s="1530"/>
      <c r="H3" s="1530"/>
      <c r="I3" s="1530"/>
      <c r="J3" s="1530"/>
      <c r="K3" s="1530"/>
      <c r="L3" s="1530"/>
      <c r="M3" s="1530"/>
      <c r="N3" s="1530"/>
      <c r="O3" s="1530"/>
      <c r="P3" s="1530"/>
      <c r="Q3" s="1530"/>
    </row>
    <row r="4" spans="1:17" ht="20.25">
      <c r="A4" s="1531" t="s">
        <v>655</v>
      </c>
      <c r="B4" s="1531"/>
      <c r="C4" s="1531"/>
      <c r="D4" s="1531"/>
      <c r="E4" s="1531"/>
      <c r="F4" s="1531"/>
      <c r="G4" s="1531"/>
      <c r="H4" s="1531"/>
      <c r="I4" s="1531"/>
      <c r="J4" s="1531"/>
      <c r="K4" s="1531"/>
      <c r="L4" s="1531"/>
      <c r="M4" s="1531"/>
      <c r="N4" s="1531"/>
      <c r="O4" s="1531"/>
      <c r="P4" s="1531"/>
      <c r="Q4" s="433"/>
    </row>
    <row r="6" spans="1:19" ht="18.75">
      <c r="A6" s="1533" t="s">
        <v>813</v>
      </c>
      <c r="B6" s="1533"/>
      <c r="C6" s="1533"/>
      <c r="D6" s="1533"/>
      <c r="E6" s="1533"/>
      <c r="F6" s="1533"/>
      <c r="G6" s="1533"/>
      <c r="H6" s="1533"/>
      <c r="I6" s="1533"/>
      <c r="J6" s="1533"/>
      <c r="K6" s="1533"/>
      <c r="L6" s="1533"/>
      <c r="M6" s="1533"/>
      <c r="N6" s="1533"/>
      <c r="O6" s="1533"/>
      <c r="P6" s="1533"/>
      <c r="Q6" s="1533"/>
      <c r="R6" s="1533"/>
      <c r="S6" s="1533"/>
    </row>
    <row r="7" spans="1:23" ht="16.5">
      <c r="A7" s="435"/>
      <c r="B7" s="436"/>
      <c r="C7" s="436"/>
      <c r="D7" s="436"/>
      <c r="E7" s="436"/>
      <c r="F7" s="436"/>
      <c r="G7" s="436"/>
      <c r="H7" s="436"/>
      <c r="I7" s="436"/>
      <c r="J7" s="436"/>
      <c r="K7" s="436"/>
      <c r="L7" s="436"/>
      <c r="M7" s="436"/>
      <c r="N7" s="436"/>
      <c r="O7" s="436"/>
      <c r="T7" s="1527" t="s">
        <v>201</v>
      </c>
      <c r="U7" s="1527"/>
      <c r="V7" s="1527"/>
      <c r="W7" s="1527"/>
    </row>
    <row r="8" spans="1:22" ht="16.5">
      <c r="A8" s="1532" t="s">
        <v>763</v>
      </c>
      <c r="B8" s="1532"/>
      <c r="C8" s="1532"/>
      <c r="S8" s="1528" t="s">
        <v>783</v>
      </c>
      <c r="T8" s="1528"/>
      <c r="U8" s="1528"/>
      <c r="V8" s="1528"/>
    </row>
    <row r="9" spans="1:22" s="437" customFormat="1" ht="38.25" customHeight="1">
      <c r="A9" s="1526" t="s">
        <v>17</v>
      </c>
      <c r="B9" s="1526" t="s">
        <v>182</v>
      </c>
      <c r="C9" s="1526" t="s">
        <v>335</v>
      </c>
      <c r="D9" s="1526" t="s">
        <v>431</v>
      </c>
      <c r="E9" s="1526" t="s">
        <v>681</v>
      </c>
      <c r="F9" s="1526"/>
      <c r="G9" s="1526"/>
      <c r="H9" s="1526" t="s">
        <v>682</v>
      </c>
      <c r="I9" s="1526"/>
      <c r="J9" s="1526"/>
      <c r="K9" s="1526" t="s">
        <v>337</v>
      </c>
      <c r="L9" s="1526"/>
      <c r="M9" s="1526"/>
      <c r="N9" s="1526" t="s">
        <v>141</v>
      </c>
      <c r="O9" s="1526"/>
      <c r="P9" s="1526"/>
      <c r="Q9" s="1526" t="s">
        <v>683</v>
      </c>
      <c r="R9" s="1526"/>
      <c r="S9" s="1526"/>
      <c r="T9" s="1525" t="s">
        <v>220</v>
      </c>
      <c r="U9" s="1525" t="s">
        <v>388</v>
      </c>
      <c r="V9" s="1525" t="s">
        <v>338</v>
      </c>
    </row>
    <row r="10" spans="1:22" s="437" customFormat="1" ht="76.5" customHeight="1">
      <c r="A10" s="1526"/>
      <c r="B10" s="1526"/>
      <c r="C10" s="1526"/>
      <c r="D10" s="1526"/>
      <c r="E10" s="314" t="s">
        <v>158</v>
      </c>
      <c r="F10" s="314" t="s">
        <v>183</v>
      </c>
      <c r="G10" s="314" t="s">
        <v>13</v>
      </c>
      <c r="H10" s="314" t="s">
        <v>158</v>
      </c>
      <c r="I10" s="314" t="s">
        <v>183</v>
      </c>
      <c r="J10" s="314" t="s">
        <v>13</v>
      </c>
      <c r="K10" s="314" t="s">
        <v>158</v>
      </c>
      <c r="L10" s="1160" t="s">
        <v>183</v>
      </c>
      <c r="M10" s="314" t="s">
        <v>13</v>
      </c>
      <c r="N10" s="314" t="s">
        <v>158</v>
      </c>
      <c r="O10" s="314" t="s">
        <v>183</v>
      </c>
      <c r="P10" s="314" t="s">
        <v>13</v>
      </c>
      <c r="Q10" s="314" t="s">
        <v>210</v>
      </c>
      <c r="R10" s="314" t="s">
        <v>194</v>
      </c>
      <c r="S10" s="314" t="s">
        <v>195</v>
      </c>
      <c r="T10" s="1525"/>
      <c r="U10" s="1525"/>
      <c r="V10" s="1525"/>
    </row>
    <row r="11" spans="1:22" s="437" customFormat="1" ht="16.5">
      <c r="A11" s="314">
        <v>1</v>
      </c>
      <c r="B11" s="314">
        <v>2</v>
      </c>
      <c r="C11" s="314">
        <v>3</v>
      </c>
      <c r="D11" s="314">
        <v>4</v>
      </c>
      <c r="E11" s="314">
        <v>5</v>
      </c>
      <c r="F11" s="314">
        <v>6</v>
      </c>
      <c r="G11" s="314">
        <v>7</v>
      </c>
      <c r="H11" s="314">
        <v>8</v>
      </c>
      <c r="I11" s="314">
        <v>9</v>
      </c>
      <c r="J11" s="314">
        <v>10</v>
      </c>
      <c r="K11" s="314">
        <v>11</v>
      </c>
      <c r="L11" s="1160">
        <v>12</v>
      </c>
      <c r="M11" s="314">
        <v>13</v>
      </c>
      <c r="N11" s="314">
        <v>14</v>
      </c>
      <c r="O11" s="314">
        <v>15</v>
      </c>
      <c r="P11" s="314">
        <v>16</v>
      </c>
      <c r="Q11" s="314">
        <v>17</v>
      </c>
      <c r="R11" s="314">
        <v>18</v>
      </c>
      <c r="S11" s="314">
        <v>19</v>
      </c>
      <c r="T11" s="314">
        <v>20</v>
      </c>
      <c r="U11" s="314">
        <v>21</v>
      </c>
      <c r="V11" s="314">
        <v>22</v>
      </c>
    </row>
    <row r="12" spans="1:22" s="437" customFormat="1" ht="33" customHeight="1">
      <c r="A12" s="438">
        <v>1</v>
      </c>
      <c r="B12" s="315" t="s">
        <v>743</v>
      </c>
      <c r="C12" s="439">
        <v>4163</v>
      </c>
      <c r="D12" s="440">
        <v>4163</v>
      </c>
      <c r="E12" s="459">
        <v>249.78</v>
      </c>
      <c r="F12" s="459">
        <v>166.52</v>
      </c>
      <c r="G12" s="441">
        <v>416.3</v>
      </c>
      <c r="H12" s="441">
        <v>29.07985884062484</v>
      </c>
      <c r="I12" s="441">
        <v>0</v>
      </c>
      <c r="J12" s="441">
        <v>29.07985884062484</v>
      </c>
      <c r="K12" s="441">
        <v>220.70014115937516</v>
      </c>
      <c r="L12" s="441">
        <v>151.62</v>
      </c>
      <c r="M12" s="441">
        <v>372.32014115937517</v>
      </c>
      <c r="N12" s="441">
        <v>249.78</v>
      </c>
      <c r="O12" s="441">
        <v>166.52</v>
      </c>
      <c r="P12" s="441">
        <v>416.3</v>
      </c>
      <c r="Q12" s="441">
        <v>0</v>
      </c>
      <c r="R12" s="441">
        <v>-14.900000000000006</v>
      </c>
      <c r="S12" s="441">
        <v>-14.899999999999977</v>
      </c>
      <c r="T12" s="1520" t="s">
        <v>788</v>
      </c>
      <c r="U12" s="1520" t="s">
        <v>789</v>
      </c>
      <c r="V12" s="1520" t="s">
        <v>789</v>
      </c>
    </row>
    <row r="13" spans="1:22" s="437" customFormat="1" ht="33" customHeight="1">
      <c r="A13" s="438">
        <v>2</v>
      </c>
      <c r="B13" s="315" t="s">
        <v>744</v>
      </c>
      <c r="C13" s="439">
        <v>3442</v>
      </c>
      <c r="D13" s="440">
        <v>3390</v>
      </c>
      <c r="E13" s="459">
        <v>206.52</v>
      </c>
      <c r="F13" s="459">
        <v>137.68</v>
      </c>
      <c r="G13" s="441">
        <v>344.20000000000005</v>
      </c>
      <c r="H13" s="441">
        <v>24.043448025325656</v>
      </c>
      <c r="I13" s="441">
        <v>0</v>
      </c>
      <c r="J13" s="441">
        <v>24.043448025325656</v>
      </c>
      <c r="K13" s="441">
        <v>182.47655197467435</v>
      </c>
      <c r="L13" s="441">
        <v>125.36</v>
      </c>
      <c r="M13" s="441">
        <v>307.83655197467436</v>
      </c>
      <c r="N13" s="441">
        <v>203.4</v>
      </c>
      <c r="O13" s="441">
        <v>135.6</v>
      </c>
      <c r="P13" s="441">
        <v>339</v>
      </c>
      <c r="Q13" s="441">
        <v>3.1200000000000045</v>
      </c>
      <c r="R13" s="441">
        <v>-10.239999999999995</v>
      </c>
      <c r="S13" s="441">
        <v>-7.1200000000000045</v>
      </c>
      <c r="T13" s="1521"/>
      <c r="U13" s="1521"/>
      <c r="V13" s="1521"/>
    </row>
    <row r="14" spans="1:22" s="437" customFormat="1" ht="33" customHeight="1">
      <c r="A14" s="438">
        <v>3</v>
      </c>
      <c r="B14" s="315" t="s">
        <v>745</v>
      </c>
      <c r="C14" s="439">
        <v>4436</v>
      </c>
      <c r="D14" s="440">
        <v>4450</v>
      </c>
      <c r="E14" s="459">
        <v>266.16</v>
      </c>
      <c r="F14" s="459">
        <v>177.44</v>
      </c>
      <c r="G14" s="441">
        <v>443.6</v>
      </c>
      <c r="H14" s="441">
        <v>30.986849343505114</v>
      </c>
      <c r="I14" s="441">
        <v>0</v>
      </c>
      <c r="J14" s="441">
        <v>30.986849343505114</v>
      </c>
      <c r="K14" s="441">
        <v>235.1731506564949</v>
      </c>
      <c r="L14" s="441">
        <v>161.56</v>
      </c>
      <c r="M14" s="441">
        <v>396.7331506564949</v>
      </c>
      <c r="N14" s="441">
        <v>267</v>
      </c>
      <c r="O14" s="441">
        <v>178</v>
      </c>
      <c r="P14" s="441">
        <v>445</v>
      </c>
      <c r="Q14" s="441">
        <v>-0.839999999999975</v>
      </c>
      <c r="R14" s="441">
        <v>-16.439999999999998</v>
      </c>
      <c r="S14" s="441">
        <v>-17.279999999999973</v>
      </c>
      <c r="T14" s="1521"/>
      <c r="U14" s="1521"/>
      <c r="V14" s="1521"/>
    </row>
    <row r="15" spans="1:22" s="437" customFormat="1" ht="33" customHeight="1">
      <c r="A15" s="438">
        <v>4</v>
      </c>
      <c r="B15" s="315" t="s">
        <v>746</v>
      </c>
      <c r="C15" s="439">
        <v>5754</v>
      </c>
      <c r="D15" s="440">
        <v>5754</v>
      </c>
      <c r="E15" s="459">
        <v>345.24</v>
      </c>
      <c r="F15" s="459">
        <v>230.16</v>
      </c>
      <c r="G15" s="441">
        <v>575.4</v>
      </c>
      <c r="H15" s="441">
        <v>40.19349213763039</v>
      </c>
      <c r="I15" s="441">
        <v>0</v>
      </c>
      <c r="J15" s="441">
        <v>40.19349213763039</v>
      </c>
      <c r="K15" s="441">
        <v>305.0465078623696</v>
      </c>
      <c r="L15" s="441">
        <v>209.56</v>
      </c>
      <c r="M15" s="441">
        <v>514.6065078623697</v>
      </c>
      <c r="N15" s="441">
        <v>345.24</v>
      </c>
      <c r="O15" s="441">
        <v>230.16</v>
      </c>
      <c r="P15" s="441">
        <v>575.4</v>
      </c>
      <c r="Q15" s="441">
        <v>0</v>
      </c>
      <c r="R15" s="441">
        <v>-20.599999999999994</v>
      </c>
      <c r="S15" s="441">
        <v>-20.59999999999991</v>
      </c>
      <c r="T15" s="1521"/>
      <c r="U15" s="1521"/>
      <c r="V15" s="1521"/>
    </row>
    <row r="16" spans="1:22" s="437" customFormat="1" ht="33" customHeight="1">
      <c r="A16" s="438">
        <v>5</v>
      </c>
      <c r="B16" s="315" t="s">
        <v>747</v>
      </c>
      <c r="C16" s="439">
        <v>4185</v>
      </c>
      <c r="D16" s="440">
        <v>4155</v>
      </c>
      <c r="E16" s="459">
        <v>251.1</v>
      </c>
      <c r="F16" s="459">
        <v>167.4</v>
      </c>
      <c r="G16" s="441">
        <v>418.5</v>
      </c>
      <c r="H16" s="441">
        <v>29.23353573096684</v>
      </c>
      <c r="I16" s="441">
        <v>0</v>
      </c>
      <c r="J16" s="441">
        <v>29.23353573096684</v>
      </c>
      <c r="K16" s="441">
        <v>221.86646426903314</v>
      </c>
      <c r="L16" s="441">
        <v>152.42</v>
      </c>
      <c r="M16" s="441">
        <v>374.2864642690331</v>
      </c>
      <c r="N16" s="441">
        <v>249.3</v>
      </c>
      <c r="O16" s="441">
        <v>166.20000000000002</v>
      </c>
      <c r="P16" s="441">
        <v>415.5</v>
      </c>
      <c r="Q16" s="441">
        <v>1.799999999999983</v>
      </c>
      <c r="R16" s="441">
        <v>-13.78000000000003</v>
      </c>
      <c r="S16" s="441">
        <v>-11.980000000000075</v>
      </c>
      <c r="T16" s="1521"/>
      <c r="U16" s="1521"/>
      <c r="V16" s="1521"/>
    </row>
    <row r="17" spans="1:22" s="437" customFormat="1" ht="33" customHeight="1">
      <c r="A17" s="438">
        <v>6</v>
      </c>
      <c r="B17" s="315" t="s">
        <v>748</v>
      </c>
      <c r="C17" s="439">
        <v>3026</v>
      </c>
      <c r="D17" s="440">
        <v>3457</v>
      </c>
      <c r="E17" s="459">
        <v>181.56</v>
      </c>
      <c r="F17" s="459">
        <v>121.04</v>
      </c>
      <c r="G17" s="441">
        <v>302.6</v>
      </c>
      <c r="H17" s="441">
        <v>21.13755773522238</v>
      </c>
      <c r="I17" s="441">
        <v>0</v>
      </c>
      <c r="J17" s="441">
        <v>21.13755773522238</v>
      </c>
      <c r="K17" s="441">
        <v>160.42244226477763</v>
      </c>
      <c r="L17" s="441">
        <v>110.21</v>
      </c>
      <c r="M17" s="441">
        <v>270.63244226477764</v>
      </c>
      <c r="N17" s="441">
        <v>207.42000000000002</v>
      </c>
      <c r="O17" s="441">
        <v>138.28</v>
      </c>
      <c r="P17" s="441">
        <v>345.70000000000005</v>
      </c>
      <c r="Q17" s="441">
        <v>-25.860000000000014</v>
      </c>
      <c r="R17" s="441">
        <v>-28.070000000000007</v>
      </c>
      <c r="S17" s="441">
        <v>-53.93000000000001</v>
      </c>
      <c r="T17" s="1521"/>
      <c r="U17" s="1521"/>
      <c r="V17" s="1521"/>
    </row>
    <row r="18" spans="1:22" s="437" customFormat="1" ht="33" customHeight="1">
      <c r="A18" s="438">
        <v>7</v>
      </c>
      <c r="B18" s="315" t="s">
        <v>749</v>
      </c>
      <c r="C18" s="439">
        <v>4806</v>
      </c>
      <c r="D18" s="440">
        <v>4806</v>
      </c>
      <c r="E18" s="459">
        <v>288.36</v>
      </c>
      <c r="F18" s="459">
        <v>192.24</v>
      </c>
      <c r="G18" s="441">
        <v>480.6</v>
      </c>
      <c r="H18" s="441">
        <v>33.57141522652966</v>
      </c>
      <c r="I18" s="441">
        <v>0</v>
      </c>
      <c r="J18" s="441">
        <v>33.57141522652966</v>
      </c>
      <c r="K18" s="441">
        <v>254.78858477347035</v>
      </c>
      <c r="L18" s="441">
        <v>175.04</v>
      </c>
      <c r="M18" s="441">
        <v>429.8285847734703</v>
      </c>
      <c r="N18" s="441">
        <v>288.36</v>
      </c>
      <c r="O18" s="441">
        <v>192.24</v>
      </c>
      <c r="P18" s="441">
        <v>480.6</v>
      </c>
      <c r="Q18" s="441">
        <v>0</v>
      </c>
      <c r="R18" s="441">
        <v>-17.200000000000017</v>
      </c>
      <c r="S18" s="441">
        <v>-17.200000000000045</v>
      </c>
      <c r="T18" s="1521"/>
      <c r="U18" s="1521"/>
      <c r="V18" s="1521"/>
    </row>
    <row r="19" spans="1:22" s="437" customFormat="1" ht="33" customHeight="1">
      <c r="A19" s="438">
        <v>8</v>
      </c>
      <c r="B19" s="315" t="s">
        <v>750</v>
      </c>
      <c r="C19" s="439">
        <v>4165</v>
      </c>
      <c r="D19" s="440">
        <v>4165</v>
      </c>
      <c r="E19" s="459">
        <v>249.9</v>
      </c>
      <c r="F19" s="459">
        <v>166.6</v>
      </c>
      <c r="G19" s="441">
        <v>416.5</v>
      </c>
      <c r="H19" s="441">
        <v>29.093829467019564</v>
      </c>
      <c r="I19" s="441">
        <v>0</v>
      </c>
      <c r="J19" s="441">
        <v>29.093829467019564</v>
      </c>
      <c r="K19" s="441">
        <v>220.80617053298045</v>
      </c>
      <c r="L19" s="441">
        <v>151.69</v>
      </c>
      <c r="M19" s="441">
        <v>372.49617053298044</v>
      </c>
      <c r="N19" s="441">
        <v>249.9</v>
      </c>
      <c r="O19" s="441">
        <v>166.6</v>
      </c>
      <c r="P19" s="441">
        <v>416.5</v>
      </c>
      <c r="Q19" s="441">
        <v>0</v>
      </c>
      <c r="R19" s="441">
        <v>-14.909999999999997</v>
      </c>
      <c r="S19" s="441">
        <v>-14.909999999999968</v>
      </c>
      <c r="T19" s="1521"/>
      <c r="U19" s="1521"/>
      <c r="V19" s="1521"/>
    </row>
    <row r="20" spans="1:22" s="437" customFormat="1" ht="33" customHeight="1">
      <c r="A20" s="438">
        <v>9</v>
      </c>
      <c r="B20" s="315" t="s">
        <v>751</v>
      </c>
      <c r="C20" s="439">
        <v>4540</v>
      </c>
      <c r="D20" s="440">
        <v>4180</v>
      </c>
      <c r="E20" s="459">
        <v>272.4</v>
      </c>
      <c r="F20" s="459">
        <v>181.6</v>
      </c>
      <c r="G20" s="441">
        <v>454</v>
      </c>
      <c r="H20" s="441">
        <v>31.71332191603093</v>
      </c>
      <c r="I20" s="441">
        <v>0</v>
      </c>
      <c r="J20" s="441">
        <v>31.71332191603093</v>
      </c>
      <c r="K20" s="441">
        <v>240.68667808396904</v>
      </c>
      <c r="L20" s="441">
        <v>165.35</v>
      </c>
      <c r="M20" s="441">
        <v>406.03667808396904</v>
      </c>
      <c r="N20" s="441">
        <v>250.8</v>
      </c>
      <c r="O20" s="441">
        <v>167.20000000000002</v>
      </c>
      <c r="P20" s="441">
        <v>418</v>
      </c>
      <c r="Q20" s="441">
        <v>21.599999999999966</v>
      </c>
      <c r="R20" s="441">
        <v>-1.8500000000000227</v>
      </c>
      <c r="S20" s="441">
        <v>19.749999999999943</v>
      </c>
      <c r="T20" s="1521"/>
      <c r="U20" s="1521"/>
      <c r="V20" s="1521"/>
    </row>
    <row r="21" spans="1:22" s="437" customFormat="1" ht="33" customHeight="1">
      <c r="A21" s="438">
        <v>10</v>
      </c>
      <c r="B21" s="315" t="s">
        <v>752</v>
      </c>
      <c r="C21" s="439">
        <v>5618</v>
      </c>
      <c r="D21" s="440">
        <v>5811</v>
      </c>
      <c r="E21" s="459">
        <v>337.08</v>
      </c>
      <c r="F21" s="459">
        <v>224.72</v>
      </c>
      <c r="G21" s="441">
        <v>561.8</v>
      </c>
      <c r="H21" s="441">
        <v>39.243489542788936</v>
      </c>
      <c r="I21" s="441">
        <v>0</v>
      </c>
      <c r="J21" s="441">
        <v>39.243489542788936</v>
      </c>
      <c r="K21" s="441">
        <v>297.83651045721103</v>
      </c>
      <c r="L21" s="441">
        <v>204.61</v>
      </c>
      <c r="M21" s="441">
        <v>502.44651045721105</v>
      </c>
      <c r="N21" s="441">
        <v>348.66</v>
      </c>
      <c r="O21" s="441">
        <v>232.44</v>
      </c>
      <c r="P21" s="441">
        <v>581.1</v>
      </c>
      <c r="Q21" s="441">
        <v>-11.580000000000041</v>
      </c>
      <c r="R21" s="441">
        <v>-27.829999999999984</v>
      </c>
      <c r="S21" s="441">
        <v>-39.41000000000008</v>
      </c>
      <c r="T21" s="1521"/>
      <c r="U21" s="1521"/>
      <c r="V21" s="1521"/>
    </row>
    <row r="22" spans="1:22" s="437" customFormat="1" ht="33" customHeight="1">
      <c r="A22" s="438">
        <v>11</v>
      </c>
      <c r="B22" s="315" t="s">
        <v>753</v>
      </c>
      <c r="C22" s="439">
        <v>4272</v>
      </c>
      <c r="D22" s="440">
        <v>4172</v>
      </c>
      <c r="E22" s="459">
        <v>256.32</v>
      </c>
      <c r="F22" s="459">
        <v>170.88</v>
      </c>
      <c r="G22" s="441">
        <v>427.2</v>
      </c>
      <c r="H22" s="441">
        <v>29.841257979137477</v>
      </c>
      <c r="I22" s="441">
        <v>0</v>
      </c>
      <c r="J22" s="441">
        <v>29.841257979137477</v>
      </c>
      <c r="K22" s="441">
        <v>226.4787420208625</v>
      </c>
      <c r="L22" s="441">
        <v>155.59</v>
      </c>
      <c r="M22" s="441">
        <v>382.0687420208625</v>
      </c>
      <c r="N22" s="441">
        <v>250.32</v>
      </c>
      <c r="O22" s="441">
        <v>166.88</v>
      </c>
      <c r="P22" s="441">
        <v>417.2</v>
      </c>
      <c r="Q22" s="441">
        <v>6</v>
      </c>
      <c r="R22" s="441">
        <v>-11.289999999999992</v>
      </c>
      <c r="S22" s="441">
        <v>-5.2900000000000205</v>
      </c>
      <c r="T22" s="1521"/>
      <c r="U22" s="1521"/>
      <c r="V22" s="1521"/>
    </row>
    <row r="23" spans="1:22" s="437" customFormat="1" ht="33" customHeight="1">
      <c r="A23" s="438">
        <v>12</v>
      </c>
      <c r="B23" s="315" t="s">
        <v>754</v>
      </c>
      <c r="C23" s="439">
        <v>4660</v>
      </c>
      <c r="D23" s="440">
        <v>4610</v>
      </c>
      <c r="E23" s="459">
        <v>279.6</v>
      </c>
      <c r="F23" s="459">
        <v>186.4</v>
      </c>
      <c r="G23" s="441">
        <v>466</v>
      </c>
      <c r="H23" s="441">
        <v>32.551559499714564</v>
      </c>
      <c r="I23" s="441">
        <v>0</v>
      </c>
      <c r="J23" s="441">
        <v>32.551559499714564</v>
      </c>
      <c r="K23" s="441">
        <v>247.04844050028547</v>
      </c>
      <c r="L23" s="441">
        <v>169.72</v>
      </c>
      <c r="M23" s="441">
        <v>416.76844050028546</v>
      </c>
      <c r="N23" s="441">
        <v>276.6</v>
      </c>
      <c r="O23" s="441">
        <v>184.4</v>
      </c>
      <c r="P23" s="441">
        <v>461</v>
      </c>
      <c r="Q23" s="441">
        <v>3</v>
      </c>
      <c r="R23" s="441">
        <v>-14.680000000000007</v>
      </c>
      <c r="S23" s="441">
        <v>-11.67999999999995</v>
      </c>
      <c r="T23" s="1521"/>
      <c r="U23" s="1521"/>
      <c r="V23" s="1521"/>
    </row>
    <row r="24" spans="1:22" s="437" customFormat="1" ht="33" customHeight="1">
      <c r="A24" s="438">
        <v>13</v>
      </c>
      <c r="B24" s="315" t="s">
        <v>755</v>
      </c>
      <c r="C24" s="439">
        <v>4740</v>
      </c>
      <c r="D24" s="440">
        <v>4640</v>
      </c>
      <c r="E24" s="459">
        <v>284.4</v>
      </c>
      <c r="F24" s="459">
        <v>189.6</v>
      </c>
      <c r="G24" s="441">
        <v>474</v>
      </c>
      <c r="H24" s="441">
        <v>33.11038455550366</v>
      </c>
      <c r="I24" s="441">
        <v>0</v>
      </c>
      <c r="J24" s="441">
        <v>33.11038455550366</v>
      </c>
      <c r="K24" s="441">
        <v>251.28961544449632</v>
      </c>
      <c r="L24" s="441">
        <v>172.63</v>
      </c>
      <c r="M24" s="441">
        <v>423.91961544449634</v>
      </c>
      <c r="N24" s="441">
        <v>278.40000000000003</v>
      </c>
      <c r="O24" s="441">
        <v>185.6</v>
      </c>
      <c r="P24" s="441">
        <v>464</v>
      </c>
      <c r="Q24" s="441">
        <v>5.999999999999943</v>
      </c>
      <c r="R24" s="441">
        <v>-12.969999999999999</v>
      </c>
      <c r="S24" s="441">
        <v>-6.970000000000027</v>
      </c>
      <c r="T24" s="1522"/>
      <c r="U24" s="1522"/>
      <c r="V24" s="1522"/>
    </row>
    <row r="25" spans="1:22" s="445" customFormat="1" ht="33" customHeight="1">
      <c r="A25" s="1523" t="s">
        <v>756</v>
      </c>
      <c r="B25" s="1523"/>
      <c r="C25" s="442">
        <v>57807</v>
      </c>
      <c r="D25" s="443">
        <v>57753</v>
      </c>
      <c r="E25" s="444">
        <v>3468.42</v>
      </c>
      <c r="F25" s="444">
        <v>2312.2799999999997</v>
      </c>
      <c r="G25" s="444">
        <v>5780.7</v>
      </c>
      <c r="H25" s="444">
        <v>403.80000000000007</v>
      </c>
      <c r="I25" s="444">
        <v>0</v>
      </c>
      <c r="J25" s="444">
        <v>403.80000000000007</v>
      </c>
      <c r="K25" s="444">
        <v>3064.6199999999994</v>
      </c>
      <c r="L25" s="444">
        <v>2105.36</v>
      </c>
      <c r="M25" s="444">
        <v>5169.9800000000005</v>
      </c>
      <c r="N25" s="444">
        <v>3465.1800000000003</v>
      </c>
      <c r="O25" s="444">
        <v>2310.12</v>
      </c>
      <c r="P25" s="444">
        <v>5775.299999999999</v>
      </c>
      <c r="Q25" s="444">
        <v>3.239999999999867</v>
      </c>
      <c r="R25" s="444">
        <v>-204.76000000000005</v>
      </c>
      <c r="S25" s="444">
        <v>-201.5200000000001</v>
      </c>
      <c r="T25" s="443">
        <f>SUM(T12:T24)</f>
        <v>0</v>
      </c>
      <c r="U25" s="443">
        <f>SUM(U12:U24)</f>
        <v>0</v>
      </c>
      <c r="V25" s="443">
        <f>SUM(V12:V24)</f>
        <v>0</v>
      </c>
    </row>
    <row r="26" spans="1:22" ht="22.5" customHeight="1">
      <c r="A26" s="419"/>
      <c r="B26" s="419"/>
      <c r="C26" s="419"/>
      <c r="D26" s="419"/>
      <c r="E26" s="419"/>
      <c r="F26" s="419"/>
      <c r="G26" s="419"/>
      <c r="H26" s="419"/>
      <c r="I26" s="419"/>
      <c r="J26" s="419"/>
      <c r="K26" s="582"/>
      <c r="L26" s="419"/>
      <c r="M26" s="419"/>
      <c r="N26" s="419"/>
      <c r="O26" s="419"/>
      <c r="P26" s="419"/>
      <c r="Q26" s="419"/>
      <c r="R26" s="419"/>
      <c r="S26" s="419"/>
      <c r="T26" s="419"/>
      <c r="U26" s="419"/>
      <c r="V26" s="419"/>
    </row>
    <row r="27" spans="11:19" ht="13.5">
      <c r="K27" s="583"/>
      <c r="Q27" s="583"/>
      <c r="R27" s="583"/>
      <c r="S27" s="583"/>
    </row>
    <row r="28" spans="1:22" ht="61.5" customHeight="1">
      <c r="A28" s="1524" t="s">
        <v>761</v>
      </c>
      <c r="B28" s="1524"/>
      <c r="E28" s="446"/>
      <c r="F28" s="447"/>
      <c r="G28" s="447"/>
      <c r="H28" s="448"/>
      <c r="I28" s="449"/>
      <c r="M28" s="583"/>
      <c r="R28" s="1430" t="s">
        <v>723</v>
      </c>
      <c r="S28" s="1430"/>
      <c r="T28" s="1430"/>
      <c r="U28" s="1430"/>
      <c r="V28" s="1430"/>
    </row>
  </sheetData>
  <sheetProtection/>
  <mergeCells count="25">
    <mergeCell ref="T7:W7"/>
    <mergeCell ref="S8:V8"/>
    <mergeCell ref="Q1:S1"/>
    <mergeCell ref="A3:Q3"/>
    <mergeCell ref="A4:P4"/>
    <mergeCell ref="A8:C8"/>
    <mergeCell ref="A6:S6"/>
    <mergeCell ref="V9:V10"/>
    <mergeCell ref="A9:A10"/>
    <mergeCell ref="B9:B10"/>
    <mergeCell ref="C9:C10"/>
    <mergeCell ref="D9:D10"/>
    <mergeCell ref="E9:G9"/>
    <mergeCell ref="H9:J9"/>
    <mergeCell ref="K9:M9"/>
    <mergeCell ref="N9:P9"/>
    <mergeCell ref="Q9:S9"/>
    <mergeCell ref="T9:T10"/>
    <mergeCell ref="U9:U10"/>
    <mergeCell ref="T12:T24"/>
    <mergeCell ref="U12:U24"/>
    <mergeCell ref="V12:V24"/>
    <mergeCell ref="A25:B25"/>
    <mergeCell ref="A28:B28"/>
    <mergeCell ref="R28:V28"/>
  </mergeCells>
  <printOptions horizontalCentered="1"/>
  <pageMargins left="0.7" right="0.2" top="0.5" bottom="0.2" header="0.2" footer="0.2"/>
  <pageSetup horizontalDpi="600" verticalDpi="600" orientation="landscape" paperSize="9" scale="60" r:id="rId1"/>
  <headerFooter>
    <oddFooter>&amp;CSheet-77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FD9C6"/>
    <pageSetUpPr fitToPage="1"/>
  </sheetPr>
  <dimension ref="A1:V28"/>
  <sheetViews>
    <sheetView view="pageBreakPreview" zoomScale="80" zoomScaleSheetLayoutView="80" zoomScalePageLayoutView="0" workbookViewId="0" topLeftCell="A11">
      <selection activeCell="S31" sqref="S31"/>
    </sheetView>
  </sheetViews>
  <sheetFormatPr defaultColWidth="9.140625" defaultRowHeight="12.75"/>
  <cols>
    <col min="1" max="1" width="9.140625" style="326" customWidth="1"/>
    <col min="2" max="2" width="16.00390625" style="326" customWidth="1"/>
    <col min="3" max="3" width="14.7109375" style="326" customWidth="1"/>
    <col min="4" max="4" width="10.140625" style="432" customWidth="1"/>
    <col min="5" max="5" width="11.00390625" style="326" customWidth="1"/>
    <col min="6" max="6" width="9.7109375" style="326" customWidth="1"/>
    <col min="7" max="7" width="10.8515625" style="326" customWidth="1"/>
    <col min="8" max="8" width="9.28125" style="326" bestFit="1" customWidth="1"/>
    <col min="9" max="9" width="8.57421875" style="326" customWidth="1"/>
    <col min="10" max="11" width="9.28125" style="326" bestFit="1" customWidth="1"/>
    <col min="12" max="12" width="9.7109375" style="432" bestFit="1" customWidth="1"/>
    <col min="13" max="15" width="9.28125" style="326" bestFit="1" customWidth="1"/>
    <col min="16" max="16" width="9.7109375" style="326" bestFit="1" customWidth="1"/>
    <col min="17" max="19" width="9.28125" style="326" bestFit="1" customWidth="1"/>
    <col min="20" max="20" width="10.421875" style="326" customWidth="1"/>
    <col min="21" max="21" width="8.28125" style="326" customWidth="1"/>
    <col min="22" max="22" width="10.8515625" style="326" customWidth="1"/>
    <col min="23" max="16384" width="9.140625" style="326" customWidth="1"/>
  </cols>
  <sheetData>
    <row r="1" spans="17:19" ht="15.75">
      <c r="Q1" s="1551" t="s">
        <v>184</v>
      </c>
      <c r="R1" s="1551"/>
      <c r="S1" s="1551"/>
    </row>
    <row r="3" spans="1:17" ht="15.75">
      <c r="A3" s="1418" t="s">
        <v>0</v>
      </c>
      <c r="B3" s="1418"/>
      <c r="C3" s="1418"/>
      <c r="D3" s="1418"/>
      <c r="E3" s="1418"/>
      <c r="F3" s="1418"/>
      <c r="G3" s="1418"/>
      <c r="H3" s="1418"/>
      <c r="I3" s="1418"/>
      <c r="J3" s="1418"/>
      <c r="K3" s="1418"/>
      <c r="L3" s="1418"/>
      <c r="M3" s="1418"/>
      <c r="N3" s="1418"/>
      <c r="O3" s="1418"/>
      <c r="P3" s="1418"/>
      <c r="Q3" s="1418"/>
    </row>
    <row r="4" spans="1:17" ht="20.25">
      <c r="A4" s="1552" t="s">
        <v>655</v>
      </c>
      <c r="B4" s="1552"/>
      <c r="C4" s="1552"/>
      <c r="D4" s="1552"/>
      <c r="E4" s="1552"/>
      <c r="F4" s="1552"/>
      <c r="G4" s="1552"/>
      <c r="H4" s="1552"/>
      <c r="I4" s="1552"/>
      <c r="J4" s="1552"/>
      <c r="K4" s="1552"/>
      <c r="L4" s="1552"/>
      <c r="M4" s="1552"/>
      <c r="N4" s="1552"/>
      <c r="O4" s="1552"/>
      <c r="P4" s="1552"/>
      <c r="Q4" s="450"/>
    </row>
    <row r="5" spans="1:21" ht="16.5">
      <c r="A5" s="452"/>
      <c r="B5" s="452"/>
      <c r="C5" s="452"/>
      <c r="D5" s="434"/>
      <c r="E5" s="451"/>
      <c r="F5" s="451"/>
      <c r="G5" s="451"/>
      <c r="H5" s="451"/>
      <c r="I5" s="451"/>
      <c r="J5" s="451"/>
      <c r="K5" s="451"/>
      <c r="L5" s="434"/>
      <c r="M5" s="451"/>
      <c r="N5" s="451"/>
      <c r="O5" s="451"/>
      <c r="P5" s="451"/>
      <c r="Q5" s="451"/>
      <c r="U5" s="451"/>
    </row>
    <row r="6" spans="1:19" ht="16.5">
      <c r="A6" s="1554" t="s">
        <v>814</v>
      </c>
      <c r="B6" s="1554"/>
      <c r="C6" s="1554"/>
      <c r="D6" s="1554"/>
      <c r="E6" s="1554"/>
      <c r="F6" s="1554"/>
      <c r="G6" s="1554"/>
      <c r="H6" s="1554"/>
      <c r="I6" s="1554"/>
      <c r="J6" s="1554"/>
      <c r="K6" s="1554"/>
      <c r="L6" s="1554"/>
      <c r="M6" s="1554"/>
      <c r="N6" s="1554"/>
      <c r="O6" s="1554"/>
      <c r="P6" s="1554"/>
      <c r="Q6" s="1554"/>
      <c r="R6" s="1554"/>
      <c r="S6" s="1554"/>
    </row>
    <row r="7" spans="1:22" ht="16.5">
      <c r="A7" s="453"/>
      <c r="B7" s="454"/>
      <c r="C7" s="454"/>
      <c r="D7" s="436"/>
      <c r="E7" s="454"/>
      <c r="F7" s="454"/>
      <c r="G7" s="454"/>
      <c r="H7" s="454"/>
      <c r="I7" s="454"/>
      <c r="J7" s="454"/>
      <c r="K7" s="454"/>
      <c r="L7" s="436"/>
      <c r="M7" s="454"/>
      <c r="N7" s="454"/>
      <c r="O7" s="454"/>
      <c r="T7" s="1417" t="s">
        <v>201</v>
      </c>
      <c r="U7" s="1417"/>
      <c r="V7" s="1417"/>
    </row>
    <row r="8" spans="1:22" ht="29.25" customHeight="1">
      <c r="A8" s="1553" t="s">
        <v>763</v>
      </c>
      <c r="B8" s="1553"/>
      <c r="C8" s="1553"/>
      <c r="P8" s="1534" t="s">
        <v>783</v>
      </c>
      <c r="Q8" s="1534"/>
      <c r="R8" s="1534"/>
      <c r="S8" s="1534"/>
      <c r="T8" s="1534"/>
      <c r="U8" s="1534"/>
      <c r="V8" s="1534"/>
    </row>
    <row r="9" spans="1:22" ht="31.5" customHeight="1">
      <c r="A9" s="1540" t="s">
        <v>17</v>
      </c>
      <c r="B9" s="1540" t="s">
        <v>182</v>
      </c>
      <c r="C9" s="1540" t="s">
        <v>335</v>
      </c>
      <c r="D9" s="1542" t="s">
        <v>790</v>
      </c>
      <c r="E9" s="1544" t="s">
        <v>681</v>
      </c>
      <c r="F9" s="1544"/>
      <c r="G9" s="1544"/>
      <c r="H9" s="1545" t="s">
        <v>682</v>
      </c>
      <c r="I9" s="1546"/>
      <c r="J9" s="1547"/>
      <c r="K9" s="1548" t="s">
        <v>337</v>
      </c>
      <c r="L9" s="1549"/>
      <c r="M9" s="1550"/>
      <c r="N9" s="1545" t="s">
        <v>141</v>
      </c>
      <c r="O9" s="1546"/>
      <c r="P9" s="1547"/>
      <c r="Q9" s="1544" t="s">
        <v>683</v>
      </c>
      <c r="R9" s="1544"/>
      <c r="S9" s="1544"/>
      <c r="T9" s="1535" t="s">
        <v>220</v>
      </c>
      <c r="U9" s="1535" t="s">
        <v>388</v>
      </c>
      <c r="V9" s="1535" t="s">
        <v>338</v>
      </c>
    </row>
    <row r="10" spans="1:22" ht="70.5" customHeight="1">
      <c r="A10" s="1541"/>
      <c r="B10" s="1541"/>
      <c r="C10" s="1541"/>
      <c r="D10" s="1543"/>
      <c r="E10" s="455" t="s">
        <v>158</v>
      </c>
      <c r="F10" s="455" t="s">
        <v>183</v>
      </c>
      <c r="G10" s="455" t="s">
        <v>13</v>
      </c>
      <c r="H10" s="455" t="s">
        <v>158</v>
      </c>
      <c r="I10" s="455" t="s">
        <v>183</v>
      </c>
      <c r="J10" s="455" t="s">
        <v>13</v>
      </c>
      <c r="K10" s="455" t="s">
        <v>158</v>
      </c>
      <c r="L10" s="456" t="s">
        <v>183</v>
      </c>
      <c r="M10" s="455" t="s">
        <v>13</v>
      </c>
      <c r="N10" s="455" t="s">
        <v>158</v>
      </c>
      <c r="O10" s="455" t="s">
        <v>183</v>
      </c>
      <c r="P10" s="455" t="s">
        <v>13</v>
      </c>
      <c r="Q10" s="455" t="s">
        <v>210</v>
      </c>
      <c r="R10" s="455" t="s">
        <v>194</v>
      </c>
      <c r="S10" s="455" t="s">
        <v>195</v>
      </c>
      <c r="T10" s="1536"/>
      <c r="U10" s="1536"/>
      <c r="V10" s="1536"/>
    </row>
    <row r="11" spans="1:22" ht="13.5">
      <c r="A11" s="455">
        <v>1</v>
      </c>
      <c r="B11" s="455">
        <v>2</v>
      </c>
      <c r="C11" s="455">
        <v>3</v>
      </c>
      <c r="D11" s="456">
        <v>4</v>
      </c>
      <c r="E11" s="455">
        <v>5</v>
      </c>
      <c r="F11" s="455">
        <v>6</v>
      </c>
      <c r="G11" s="455">
        <v>7</v>
      </c>
      <c r="H11" s="455">
        <v>8</v>
      </c>
      <c r="I11" s="455">
        <v>9</v>
      </c>
      <c r="J11" s="455">
        <v>10</v>
      </c>
      <c r="K11" s="455">
        <v>11</v>
      </c>
      <c r="L11" s="456">
        <v>12</v>
      </c>
      <c r="M11" s="455">
        <v>13</v>
      </c>
      <c r="N11" s="455">
        <v>14</v>
      </c>
      <c r="O11" s="455">
        <v>15</v>
      </c>
      <c r="P11" s="455">
        <v>16</v>
      </c>
      <c r="Q11" s="455">
        <v>17</v>
      </c>
      <c r="R11" s="455">
        <v>18</v>
      </c>
      <c r="S11" s="455">
        <v>19</v>
      </c>
      <c r="T11" s="455">
        <v>20</v>
      </c>
      <c r="U11" s="455">
        <v>21</v>
      </c>
      <c r="V11" s="455">
        <v>22</v>
      </c>
    </row>
    <row r="12" spans="1:22" ht="39.75" customHeight="1">
      <c r="A12" s="311">
        <v>1</v>
      </c>
      <c r="B12" s="312" t="s">
        <v>743</v>
      </c>
      <c r="C12" s="457">
        <v>2182</v>
      </c>
      <c r="D12" s="458">
        <v>1819</v>
      </c>
      <c r="E12" s="459">
        <v>130.92</v>
      </c>
      <c r="F12" s="459">
        <v>87.28</v>
      </c>
      <c r="G12" s="459">
        <v>218.2</v>
      </c>
      <c r="H12" s="441">
        <v>2.537758535865394</v>
      </c>
      <c r="I12" s="460">
        <v>0</v>
      </c>
      <c r="J12" s="460">
        <v>2.537758535865394</v>
      </c>
      <c r="K12" s="460">
        <v>128.38224146413458</v>
      </c>
      <c r="L12" s="459">
        <v>81.13</v>
      </c>
      <c r="M12" s="460">
        <v>209.51224146413458</v>
      </c>
      <c r="N12" s="441">
        <v>109.14</v>
      </c>
      <c r="O12" s="441">
        <v>72.76</v>
      </c>
      <c r="P12" s="441">
        <v>181.9</v>
      </c>
      <c r="Q12" s="461">
        <v>21.779999999999987</v>
      </c>
      <c r="R12" s="461">
        <v>8.36999999999999</v>
      </c>
      <c r="S12" s="461">
        <v>30.149999999999977</v>
      </c>
      <c r="T12" s="1537" t="s">
        <v>788</v>
      </c>
      <c r="U12" s="1537" t="s">
        <v>789</v>
      </c>
      <c r="V12" s="1537" t="s">
        <v>789</v>
      </c>
    </row>
    <row r="13" spans="1:22" ht="39.75" customHeight="1">
      <c r="A13" s="311">
        <v>2</v>
      </c>
      <c r="B13" s="312" t="s">
        <v>744</v>
      </c>
      <c r="C13" s="457">
        <v>1943</v>
      </c>
      <c r="D13" s="458">
        <v>1654</v>
      </c>
      <c r="E13" s="459">
        <v>116.58</v>
      </c>
      <c r="F13" s="459">
        <v>77.72</v>
      </c>
      <c r="G13" s="459">
        <v>194.3</v>
      </c>
      <c r="H13" s="441">
        <v>2.259791400177113</v>
      </c>
      <c r="I13" s="460">
        <v>0</v>
      </c>
      <c r="J13" s="460">
        <v>2.259791400177113</v>
      </c>
      <c r="K13" s="460">
        <v>114.32020859982289</v>
      </c>
      <c r="L13" s="459">
        <v>72.25</v>
      </c>
      <c r="M13" s="460">
        <v>186.57020859982288</v>
      </c>
      <c r="N13" s="441">
        <v>99.24000000000001</v>
      </c>
      <c r="O13" s="441">
        <v>66.16</v>
      </c>
      <c r="P13" s="441">
        <v>165.4</v>
      </c>
      <c r="Q13" s="461">
        <v>17.33999999999999</v>
      </c>
      <c r="R13" s="461">
        <v>6.090000000000003</v>
      </c>
      <c r="S13" s="461">
        <v>23.42999999999998</v>
      </c>
      <c r="T13" s="1538"/>
      <c r="U13" s="1538"/>
      <c r="V13" s="1538"/>
    </row>
    <row r="14" spans="1:22" ht="39.75" customHeight="1">
      <c r="A14" s="311">
        <v>3</v>
      </c>
      <c r="B14" s="312" t="s">
        <v>745</v>
      </c>
      <c r="C14" s="457">
        <v>1828</v>
      </c>
      <c r="D14" s="458">
        <v>1734</v>
      </c>
      <c r="E14" s="459">
        <v>109.68</v>
      </c>
      <c r="F14" s="459">
        <v>73.12</v>
      </c>
      <c r="G14" s="459">
        <v>182.8</v>
      </c>
      <c r="H14" s="441">
        <v>2.126041523172292</v>
      </c>
      <c r="I14" s="460">
        <v>0</v>
      </c>
      <c r="J14" s="460">
        <v>2.126041523172292</v>
      </c>
      <c r="K14" s="460">
        <v>107.55395847682772</v>
      </c>
      <c r="L14" s="459">
        <v>67.97</v>
      </c>
      <c r="M14" s="460">
        <v>175.52395847682772</v>
      </c>
      <c r="N14" s="441">
        <v>104.04</v>
      </c>
      <c r="O14" s="441">
        <v>69.36</v>
      </c>
      <c r="P14" s="441">
        <v>173.4</v>
      </c>
      <c r="Q14" s="461">
        <v>5.640000000000001</v>
      </c>
      <c r="R14" s="461">
        <v>-1.3900000000000006</v>
      </c>
      <c r="S14" s="461">
        <v>4.25</v>
      </c>
      <c r="T14" s="1538"/>
      <c r="U14" s="1538"/>
      <c r="V14" s="1538"/>
    </row>
    <row r="15" spans="1:22" ht="39.75" customHeight="1">
      <c r="A15" s="311">
        <v>4</v>
      </c>
      <c r="B15" s="312" t="s">
        <v>746</v>
      </c>
      <c r="C15" s="457">
        <v>3003</v>
      </c>
      <c r="D15" s="458">
        <v>2476</v>
      </c>
      <c r="E15" s="459">
        <v>180.18</v>
      </c>
      <c r="F15" s="459">
        <v>120.12</v>
      </c>
      <c r="G15" s="459">
        <v>300.3</v>
      </c>
      <c r="H15" s="441">
        <v>3.492616353438945</v>
      </c>
      <c r="I15" s="460">
        <v>0</v>
      </c>
      <c r="J15" s="460">
        <v>3.492616353438945</v>
      </c>
      <c r="K15" s="460">
        <v>176.68738364656107</v>
      </c>
      <c r="L15" s="459">
        <v>111.65</v>
      </c>
      <c r="M15" s="460">
        <v>288.3373836465611</v>
      </c>
      <c r="N15" s="441">
        <v>148.56</v>
      </c>
      <c r="O15" s="441">
        <v>99.04</v>
      </c>
      <c r="P15" s="441">
        <v>247.60000000000002</v>
      </c>
      <c r="Q15" s="461">
        <v>31.620000000000005</v>
      </c>
      <c r="R15" s="461">
        <v>12.61</v>
      </c>
      <c r="S15" s="461">
        <v>44.23000000000002</v>
      </c>
      <c r="T15" s="1538"/>
      <c r="U15" s="1538"/>
      <c r="V15" s="1538"/>
    </row>
    <row r="16" spans="1:22" ht="39.75" customHeight="1">
      <c r="A16" s="311">
        <v>5</v>
      </c>
      <c r="B16" s="312" t="s">
        <v>747</v>
      </c>
      <c r="C16" s="457">
        <v>2290</v>
      </c>
      <c r="D16" s="458">
        <v>2129</v>
      </c>
      <c r="E16" s="459">
        <v>137.4</v>
      </c>
      <c r="F16" s="459">
        <v>91.6</v>
      </c>
      <c r="G16" s="459">
        <v>229</v>
      </c>
      <c r="H16" s="441">
        <v>2.6633671160090526</v>
      </c>
      <c r="I16" s="460">
        <v>0</v>
      </c>
      <c r="J16" s="460">
        <v>2.6633671160090526</v>
      </c>
      <c r="K16" s="460">
        <v>134.73663288399095</v>
      </c>
      <c r="L16" s="459">
        <v>85.15</v>
      </c>
      <c r="M16" s="460">
        <v>219.88663288399096</v>
      </c>
      <c r="N16" s="441">
        <v>127.74000000000001</v>
      </c>
      <c r="O16" s="441">
        <v>85.16</v>
      </c>
      <c r="P16" s="441">
        <v>212.9</v>
      </c>
      <c r="Q16" s="461">
        <v>9.659999999999997</v>
      </c>
      <c r="R16" s="461">
        <v>-0.009999999999990905</v>
      </c>
      <c r="S16" s="461">
        <v>9.650000000000006</v>
      </c>
      <c r="T16" s="1538"/>
      <c r="U16" s="1538"/>
      <c r="V16" s="1538"/>
    </row>
    <row r="17" spans="1:22" ht="39.75" customHeight="1">
      <c r="A17" s="311">
        <v>6</v>
      </c>
      <c r="B17" s="312" t="s">
        <v>748</v>
      </c>
      <c r="C17" s="457">
        <v>2645</v>
      </c>
      <c r="D17" s="440">
        <v>2197</v>
      </c>
      <c r="E17" s="459">
        <v>158.7</v>
      </c>
      <c r="F17" s="459">
        <v>105.8</v>
      </c>
      <c r="G17" s="459">
        <v>264.5</v>
      </c>
      <c r="H17" s="441">
        <v>3.0762471711108925</v>
      </c>
      <c r="I17" s="460">
        <v>0</v>
      </c>
      <c r="J17" s="460">
        <v>3.0762471711108925</v>
      </c>
      <c r="K17" s="460">
        <v>155.6237528288891</v>
      </c>
      <c r="L17" s="459">
        <v>98.35</v>
      </c>
      <c r="M17" s="460">
        <v>253.9737528288891</v>
      </c>
      <c r="N17" s="441">
        <v>131.82</v>
      </c>
      <c r="O17" s="441">
        <v>87.88</v>
      </c>
      <c r="P17" s="441">
        <v>219.7</v>
      </c>
      <c r="Q17" s="461">
        <v>26.879999999999995</v>
      </c>
      <c r="R17" s="461">
        <v>10.469999999999999</v>
      </c>
      <c r="S17" s="461">
        <v>37.35000000000002</v>
      </c>
      <c r="T17" s="1538"/>
      <c r="U17" s="1538"/>
      <c r="V17" s="1538"/>
    </row>
    <row r="18" spans="1:22" ht="39.75" customHeight="1">
      <c r="A18" s="311">
        <v>7</v>
      </c>
      <c r="B18" s="312" t="s">
        <v>749</v>
      </c>
      <c r="C18" s="457">
        <v>1946</v>
      </c>
      <c r="D18" s="458">
        <v>1812</v>
      </c>
      <c r="E18" s="459">
        <v>116.76</v>
      </c>
      <c r="F18" s="459">
        <v>77.84</v>
      </c>
      <c r="G18" s="459">
        <v>194.60000000000002</v>
      </c>
      <c r="H18" s="441">
        <v>2.263280527403326</v>
      </c>
      <c r="I18" s="460">
        <v>0</v>
      </c>
      <c r="J18" s="460">
        <v>2.263280527403326</v>
      </c>
      <c r="K18" s="460">
        <v>114.49671947259668</v>
      </c>
      <c r="L18" s="459">
        <v>72.36</v>
      </c>
      <c r="M18" s="460">
        <v>186.8567194725967</v>
      </c>
      <c r="N18" s="441">
        <v>108.72</v>
      </c>
      <c r="O18" s="441">
        <v>72.48</v>
      </c>
      <c r="P18" s="441">
        <v>181.2</v>
      </c>
      <c r="Q18" s="461">
        <v>8.040000000000006</v>
      </c>
      <c r="R18" s="461">
        <v>-0.12000000000000455</v>
      </c>
      <c r="S18" s="461">
        <v>7.920000000000044</v>
      </c>
      <c r="T18" s="1538"/>
      <c r="U18" s="1538"/>
      <c r="V18" s="1538"/>
    </row>
    <row r="19" spans="1:22" ht="39.75" customHeight="1">
      <c r="A19" s="311">
        <v>8</v>
      </c>
      <c r="B19" s="312" t="s">
        <v>750</v>
      </c>
      <c r="C19" s="457">
        <v>1870</v>
      </c>
      <c r="D19" s="458">
        <v>1824</v>
      </c>
      <c r="E19" s="459">
        <v>112.2</v>
      </c>
      <c r="F19" s="459">
        <v>74.8</v>
      </c>
      <c r="G19" s="459">
        <v>187</v>
      </c>
      <c r="H19" s="441">
        <v>2.1748893043392696</v>
      </c>
      <c r="I19" s="460">
        <v>0</v>
      </c>
      <c r="J19" s="460">
        <v>2.1748893043392696</v>
      </c>
      <c r="K19" s="460">
        <v>110.02511069566073</v>
      </c>
      <c r="L19" s="459">
        <v>69.53</v>
      </c>
      <c r="M19" s="460">
        <v>179.55511069566074</v>
      </c>
      <c r="N19" s="441">
        <v>109.44</v>
      </c>
      <c r="O19" s="441">
        <v>72.96000000000001</v>
      </c>
      <c r="P19" s="441">
        <v>182.4</v>
      </c>
      <c r="Q19" s="461">
        <v>2.760000000000005</v>
      </c>
      <c r="R19" s="461">
        <v>-3.430000000000007</v>
      </c>
      <c r="S19" s="461">
        <v>-0.6699999999999875</v>
      </c>
      <c r="T19" s="1538"/>
      <c r="U19" s="1538"/>
      <c r="V19" s="1538"/>
    </row>
    <row r="20" spans="1:22" ht="39.75" customHeight="1">
      <c r="A20" s="311">
        <v>9</v>
      </c>
      <c r="B20" s="312" t="s">
        <v>751</v>
      </c>
      <c r="C20" s="457">
        <v>1915</v>
      </c>
      <c r="D20" s="458">
        <v>1557</v>
      </c>
      <c r="E20" s="459">
        <v>114.9</v>
      </c>
      <c r="F20" s="459">
        <v>76.6</v>
      </c>
      <c r="G20" s="459">
        <v>191.5</v>
      </c>
      <c r="H20" s="441">
        <v>2.2272262127324614</v>
      </c>
      <c r="I20" s="460">
        <v>0</v>
      </c>
      <c r="J20" s="460">
        <v>2.2272262127324614</v>
      </c>
      <c r="K20" s="460">
        <v>112.67277378726754</v>
      </c>
      <c r="L20" s="459">
        <v>71.2</v>
      </c>
      <c r="M20" s="460">
        <v>183.87277378726753</v>
      </c>
      <c r="N20" s="441">
        <v>93.42</v>
      </c>
      <c r="O20" s="441">
        <v>62.28</v>
      </c>
      <c r="P20" s="441">
        <v>155.7</v>
      </c>
      <c r="Q20" s="461">
        <v>21.480000000000004</v>
      </c>
      <c r="R20" s="461">
        <v>8.920000000000002</v>
      </c>
      <c r="S20" s="461">
        <v>30.400000000000006</v>
      </c>
      <c r="T20" s="1538"/>
      <c r="U20" s="1538"/>
      <c r="V20" s="1538"/>
    </row>
    <row r="21" spans="1:22" ht="39.75" customHeight="1">
      <c r="A21" s="311">
        <v>10</v>
      </c>
      <c r="B21" s="312" t="s">
        <v>752</v>
      </c>
      <c r="C21" s="457">
        <v>2674</v>
      </c>
      <c r="D21" s="458">
        <v>2674</v>
      </c>
      <c r="E21" s="459">
        <v>160.44</v>
      </c>
      <c r="F21" s="459">
        <v>106.96</v>
      </c>
      <c r="G21" s="459">
        <v>267.4</v>
      </c>
      <c r="H21" s="441">
        <v>3.1099754009642826</v>
      </c>
      <c r="I21" s="460">
        <v>0</v>
      </c>
      <c r="J21" s="460">
        <v>3.1099754009642826</v>
      </c>
      <c r="K21" s="460">
        <v>157.3300245990357</v>
      </c>
      <c r="L21" s="459">
        <v>99.43</v>
      </c>
      <c r="M21" s="460">
        <v>256.7600245990357</v>
      </c>
      <c r="N21" s="441">
        <v>160.44</v>
      </c>
      <c r="O21" s="441">
        <v>106.96000000000001</v>
      </c>
      <c r="P21" s="441">
        <v>267.4</v>
      </c>
      <c r="Q21" s="461">
        <v>0</v>
      </c>
      <c r="R21" s="461">
        <v>-7.530000000000001</v>
      </c>
      <c r="S21" s="461">
        <v>-7.529999999999973</v>
      </c>
      <c r="T21" s="1538"/>
      <c r="U21" s="1538"/>
      <c r="V21" s="1538"/>
    </row>
    <row r="22" spans="1:22" ht="39.75" customHeight="1">
      <c r="A22" s="311">
        <v>11</v>
      </c>
      <c r="B22" s="312" t="s">
        <v>753</v>
      </c>
      <c r="C22" s="457">
        <v>2103</v>
      </c>
      <c r="D22" s="458">
        <v>1982</v>
      </c>
      <c r="E22" s="459">
        <v>126.18</v>
      </c>
      <c r="F22" s="459">
        <v>84.12</v>
      </c>
      <c r="G22" s="459">
        <v>210.3</v>
      </c>
      <c r="H22" s="441">
        <v>2.4458781855751255</v>
      </c>
      <c r="I22" s="460">
        <v>0</v>
      </c>
      <c r="J22" s="460">
        <v>2.4458781855751255</v>
      </c>
      <c r="K22" s="460">
        <v>123.73412181442488</v>
      </c>
      <c r="L22" s="459">
        <v>78.19</v>
      </c>
      <c r="M22" s="460">
        <v>201.9241218144249</v>
      </c>
      <c r="N22" s="441">
        <v>118.92</v>
      </c>
      <c r="O22" s="441">
        <v>79.28</v>
      </c>
      <c r="P22" s="441">
        <v>198.2</v>
      </c>
      <c r="Q22" s="461">
        <v>7.260000000000005</v>
      </c>
      <c r="R22" s="461">
        <v>-1.0900000000000034</v>
      </c>
      <c r="S22" s="461">
        <v>6.170000000000016</v>
      </c>
      <c r="T22" s="1538"/>
      <c r="U22" s="1538"/>
      <c r="V22" s="1538"/>
    </row>
    <row r="23" spans="1:22" ht="39.75" customHeight="1">
      <c r="A23" s="311">
        <v>12</v>
      </c>
      <c r="B23" s="312" t="s">
        <v>754</v>
      </c>
      <c r="C23" s="457">
        <v>2960</v>
      </c>
      <c r="D23" s="458">
        <v>2910</v>
      </c>
      <c r="E23" s="459">
        <v>177.6</v>
      </c>
      <c r="F23" s="459">
        <v>118.4</v>
      </c>
      <c r="G23" s="459">
        <v>296</v>
      </c>
      <c r="H23" s="441">
        <v>3.4426055298632297</v>
      </c>
      <c r="I23" s="460">
        <v>0</v>
      </c>
      <c r="J23" s="460">
        <v>3.4426055298632297</v>
      </c>
      <c r="K23" s="460">
        <v>174.15739447013675</v>
      </c>
      <c r="L23" s="459">
        <v>110.06</v>
      </c>
      <c r="M23" s="460">
        <v>284.21739447013675</v>
      </c>
      <c r="N23" s="441">
        <v>174.6</v>
      </c>
      <c r="O23" s="441">
        <v>116.4</v>
      </c>
      <c r="P23" s="441">
        <v>291</v>
      </c>
      <c r="Q23" s="461">
        <v>3</v>
      </c>
      <c r="R23" s="461">
        <v>-6.340000000000003</v>
      </c>
      <c r="S23" s="461">
        <v>-3.340000000000032</v>
      </c>
      <c r="T23" s="1538"/>
      <c r="U23" s="1538"/>
      <c r="V23" s="1538"/>
    </row>
    <row r="24" spans="1:22" ht="39.75" customHeight="1">
      <c r="A24" s="311">
        <v>13</v>
      </c>
      <c r="B24" s="312" t="s">
        <v>755</v>
      </c>
      <c r="C24" s="457">
        <v>3130</v>
      </c>
      <c r="D24" s="458">
        <v>2622</v>
      </c>
      <c r="E24" s="459">
        <v>187.8</v>
      </c>
      <c r="F24" s="459">
        <v>125.2</v>
      </c>
      <c r="G24" s="459">
        <v>313</v>
      </c>
      <c r="H24" s="441">
        <v>3.6403227393486177</v>
      </c>
      <c r="I24" s="460">
        <v>0</v>
      </c>
      <c r="J24" s="460">
        <v>3.6403227393486177</v>
      </c>
      <c r="K24" s="460">
        <v>184.1596772606514</v>
      </c>
      <c r="L24" s="459">
        <v>116.38</v>
      </c>
      <c r="M24" s="460">
        <v>300.5396772606514</v>
      </c>
      <c r="N24" s="441">
        <v>157.32</v>
      </c>
      <c r="O24" s="441">
        <v>104.88</v>
      </c>
      <c r="P24" s="441">
        <v>262.2</v>
      </c>
      <c r="Q24" s="461">
        <v>30.480000000000018</v>
      </c>
      <c r="R24" s="461">
        <v>11.5</v>
      </c>
      <c r="S24" s="461">
        <v>41.98000000000002</v>
      </c>
      <c r="T24" s="1539"/>
      <c r="U24" s="1539"/>
      <c r="V24" s="1539"/>
    </row>
    <row r="25" spans="1:22" s="465" customFormat="1" ht="39" customHeight="1">
      <c r="A25" s="1424" t="s">
        <v>756</v>
      </c>
      <c r="B25" s="1424"/>
      <c r="C25" s="462">
        <v>30489</v>
      </c>
      <c r="D25" s="462">
        <v>27390</v>
      </c>
      <c r="E25" s="463">
        <v>1829.3400000000001</v>
      </c>
      <c r="F25" s="463">
        <v>1219.5600000000002</v>
      </c>
      <c r="G25" s="463">
        <v>3048.9</v>
      </c>
      <c r="H25" s="463">
        <v>35.46</v>
      </c>
      <c r="I25" s="463">
        <v>0</v>
      </c>
      <c r="J25" s="463">
        <v>35.46</v>
      </c>
      <c r="K25" s="463">
        <v>1793.88</v>
      </c>
      <c r="L25" s="463">
        <v>1133.65</v>
      </c>
      <c r="M25" s="463">
        <v>2927.5299999999997</v>
      </c>
      <c r="N25" s="463">
        <v>1643.4</v>
      </c>
      <c r="O25" s="463">
        <v>1095.6</v>
      </c>
      <c r="P25" s="463">
        <v>2739</v>
      </c>
      <c r="Q25" s="463">
        <v>185.94</v>
      </c>
      <c r="R25" s="463">
        <v>38.04999999999998</v>
      </c>
      <c r="S25" s="463">
        <v>223.9900000000001</v>
      </c>
      <c r="T25" s="464">
        <v>0</v>
      </c>
      <c r="U25" s="464">
        <v>0</v>
      </c>
      <c r="V25" s="464">
        <v>0</v>
      </c>
    </row>
    <row r="26" spans="1:22" ht="23.25" customHeight="1">
      <c r="A26" s="419"/>
      <c r="B26" s="419"/>
      <c r="C26" s="419"/>
      <c r="D26" s="419"/>
      <c r="E26" s="419"/>
      <c r="F26" s="419"/>
      <c r="G26" s="419"/>
      <c r="H26" s="419"/>
      <c r="I26" s="419"/>
      <c r="J26" s="419"/>
      <c r="K26" s="419"/>
      <c r="L26" s="586"/>
      <c r="M26" s="582"/>
      <c r="N26" s="419"/>
      <c r="O26" s="419"/>
      <c r="P26" s="419"/>
      <c r="Q26" s="419"/>
      <c r="R26" s="419"/>
      <c r="S26" s="419"/>
      <c r="T26" s="419"/>
      <c r="U26" s="419"/>
      <c r="V26" s="419"/>
    </row>
    <row r="27" spans="4:21" ht="15">
      <c r="D27" s="599"/>
      <c r="E27" s="466"/>
      <c r="L27" s="583"/>
      <c r="S27" s="467"/>
      <c r="U27" s="467"/>
    </row>
    <row r="28" spans="1:22" ht="72.75" customHeight="1">
      <c r="A28" s="1489" t="s">
        <v>761</v>
      </c>
      <c r="B28" s="1489"/>
      <c r="C28" s="584"/>
      <c r="D28" s="585"/>
      <c r="E28" s="98"/>
      <c r="F28" s="468"/>
      <c r="G28" s="99"/>
      <c r="H28" s="99"/>
      <c r="I28" s="403"/>
      <c r="L28" s="587"/>
      <c r="M28" s="467"/>
      <c r="Q28" s="1490" t="s">
        <v>723</v>
      </c>
      <c r="R28" s="1490"/>
      <c r="S28" s="1490"/>
      <c r="T28" s="1490"/>
      <c r="U28" s="1490"/>
      <c r="V28" s="1490"/>
    </row>
  </sheetData>
  <sheetProtection/>
  <mergeCells count="25">
    <mergeCell ref="T7:V7"/>
    <mergeCell ref="K9:M9"/>
    <mergeCell ref="N9:P9"/>
    <mergeCell ref="Q9:S9"/>
    <mergeCell ref="Q1:S1"/>
    <mergeCell ref="A3:Q3"/>
    <mergeCell ref="A4:P4"/>
    <mergeCell ref="A8:C8"/>
    <mergeCell ref="A6:S6"/>
    <mergeCell ref="A25:B25"/>
    <mergeCell ref="A28:B28"/>
    <mergeCell ref="P8:V8"/>
    <mergeCell ref="Q28:V28"/>
    <mergeCell ref="T9:T10"/>
    <mergeCell ref="U9:U10"/>
    <mergeCell ref="V9:V10"/>
    <mergeCell ref="T12:T24"/>
    <mergeCell ref="U12:U24"/>
    <mergeCell ref="V12:V24"/>
    <mergeCell ref="A9:A10"/>
    <mergeCell ref="B9:B10"/>
    <mergeCell ref="C9:C10"/>
    <mergeCell ref="D9:D10"/>
    <mergeCell ref="E9:G9"/>
    <mergeCell ref="H9:J9"/>
  </mergeCells>
  <printOptions horizontalCentered="1"/>
  <pageMargins left="0.7" right="0.2" top="0.35" bottom="0.2" header="0.2" footer="0.2"/>
  <pageSetup fitToHeight="1" fitToWidth="1" horizontalDpi="600" verticalDpi="600" orientation="landscape" paperSize="9" scale="57" r:id="rId1"/>
  <headerFooter>
    <oddFooter>&amp;CSheet-78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FD9C6"/>
  </sheetPr>
  <dimension ref="A1:I28"/>
  <sheetViews>
    <sheetView view="pageBreakPreview" zoomScale="85" zoomScaleSheetLayoutView="85" zoomScalePageLayoutView="0" workbookViewId="0" topLeftCell="A1">
      <selection activeCell="N13" sqref="N13"/>
    </sheetView>
  </sheetViews>
  <sheetFormatPr defaultColWidth="9.140625" defaultRowHeight="12.75"/>
  <cols>
    <col min="1" max="1" width="9.140625" style="99" customWidth="1"/>
    <col min="2" max="2" width="19.28125" style="99" customWidth="1"/>
    <col min="3" max="3" width="17.140625" style="447" customWidth="1"/>
    <col min="4" max="4" width="17.8515625" style="99" customWidth="1"/>
    <col min="5" max="5" width="14.421875" style="99" customWidth="1"/>
    <col min="6" max="6" width="15.140625" style="99" customWidth="1"/>
    <col min="7" max="7" width="22.57421875" style="99" customWidth="1"/>
    <col min="8" max="8" width="15.28125" style="99" customWidth="1"/>
    <col min="9" max="9" width="26.140625" style="99" customWidth="1"/>
    <col min="10" max="16384" width="9.140625" style="99" customWidth="1"/>
  </cols>
  <sheetData>
    <row r="1" ht="16.5">
      <c r="I1" s="469" t="s">
        <v>58</v>
      </c>
    </row>
    <row r="2" spans="4:7" ht="18.75">
      <c r="D2" s="1555" t="s">
        <v>0</v>
      </c>
      <c r="E2" s="1555"/>
      <c r="F2" s="1555"/>
      <c r="G2" s="1555"/>
    </row>
    <row r="3" spans="2:9" ht="20.25">
      <c r="B3" s="470"/>
      <c r="C3" s="1556" t="s">
        <v>655</v>
      </c>
      <c r="D3" s="1556"/>
      <c r="E3" s="1556"/>
      <c r="F3" s="1556"/>
      <c r="G3" s="1556"/>
      <c r="H3" s="1556"/>
      <c r="I3" s="471"/>
    </row>
    <row r="4" ht="10.5" customHeight="1"/>
    <row r="5" spans="1:9" ht="30.75" customHeight="1">
      <c r="A5" s="1420" t="s">
        <v>815</v>
      </c>
      <c r="B5" s="1420"/>
      <c r="C5" s="1420"/>
      <c r="D5" s="1420"/>
      <c r="E5" s="1420"/>
      <c r="F5" s="1420"/>
      <c r="G5" s="1420"/>
      <c r="H5" s="1420"/>
      <c r="I5" s="1420"/>
    </row>
    <row r="7" ht="0.75" customHeight="1"/>
    <row r="8" spans="1:9" ht="16.5">
      <c r="A8" s="1504" t="s">
        <v>741</v>
      </c>
      <c r="B8" s="1504"/>
      <c r="C8" s="1504"/>
      <c r="D8" s="1504"/>
      <c r="I8" s="471" t="s">
        <v>16</v>
      </c>
    </row>
    <row r="9" spans="4:9" ht="16.5">
      <c r="D9" s="1557" t="s">
        <v>783</v>
      </c>
      <c r="E9" s="1557"/>
      <c r="F9" s="1557"/>
      <c r="G9" s="1557"/>
      <c r="H9" s="1557"/>
      <c r="I9" s="1557"/>
    </row>
    <row r="10" spans="1:9" ht="44.25" customHeight="1">
      <c r="A10" s="306" t="s">
        <v>2</v>
      </c>
      <c r="B10" s="306" t="s">
        <v>3</v>
      </c>
      <c r="C10" s="472" t="s">
        <v>681</v>
      </c>
      <c r="D10" s="473" t="s">
        <v>684</v>
      </c>
      <c r="E10" s="473" t="s">
        <v>105</v>
      </c>
      <c r="F10" s="72" t="s">
        <v>204</v>
      </c>
      <c r="G10" s="473" t="s">
        <v>396</v>
      </c>
      <c r="H10" s="473" t="s">
        <v>141</v>
      </c>
      <c r="I10" s="474" t="s">
        <v>816</v>
      </c>
    </row>
    <row r="11" spans="1:9" s="477" customFormat="1" ht="15.75" customHeight="1">
      <c r="A11" s="475">
        <v>1</v>
      </c>
      <c r="B11" s="475">
        <v>2</v>
      </c>
      <c r="C11" s="476">
        <v>3</v>
      </c>
      <c r="D11" s="475">
        <v>4</v>
      </c>
      <c r="E11" s="475">
        <v>5</v>
      </c>
      <c r="F11" s="475">
        <v>6</v>
      </c>
      <c r="G11" s="475">
        <v>7</v>
      </c>
      <c r="H11" s="475">
        <v>8</v>
      </c>
      <c r="I11" s="475">
        <v>9</v>
      </c>
    </row>
    <row r="12" spans="1:9" ht="27.75" customHeight="1">
      <c r="A12" s="311">
        <v>1</v>
      </c>
      <c r="B12" s="312" t="s">
        <v>743</v>
      </c>
      <c r="C12" s="478">
        <v>30.202269147055</v>
      </c>
      <c r="D12" s="461">
        <v>0</v>
      </c>
      <c r="E12" s="461">
        <v>30.200000000000003</v>
      </c>
      <c r="F12" s="461">
        <v>0</v>
      </c>
      <c r="G12" s="479">
        <v>0.0075</v>
      </c>
      <c r="H12" s="461">
        <v>30.202269147055</v>
      </c>
      <c r="I12" s="480">
        <v>-0.0022691470549958126</v>
      </c>
    </row>
    <row r="13" spans="1:9" ht="27.75" customHeight="1">
      <c r="A13" s="311">
        <v>2</v>
      </c>
      <c r="B13" s="312" t="s">
        <v>744</v>
      </c>
      <c r="C13" s="478">
        <v>24.84965732916024</v>
      </c>
      <c r="D13" s="461">
        <v>0</v>
      </c>
      <c r="E13" s="461">
        <v>24.45</v>
      </c>
      <c r="F13" s="461">
        <v>0</v>
      </c>
      <c r="G13" s="479">
        <v>0.0075</v>
      </c>
      <c r="H13" s="461">
        <v>24.84965732916024</v>
      </c>
      <c r="I13" s="480">
        <v>-0.39965732916024166</v>
      </c>
    </row>
    <row r="14" spans="1:9" ht="27.75" customHeight="1">
      <c r="A14" s="311">
        <v>3</v>
      </c>
      <c r="B14" s="312" t="s">
        <v>745</v>
      </c>
      <c r="C14" s="478">
        <v>33.8048434927652</v>
      </c>
      <c r="D14" s="461">
        <v>0</v>
      </c>
      <c r="E14" s="461">
        <v>35.32</v>
      </c>
      <c r="F14" s="461">
        <v>0</v>
      </c>
      <c r="G14" s="479">
        <v>0.0075</v>
      </c>
      <c r="H14" s="461">
        <v>33.8048434927652</v>
      </c>
      <c r="I14" s="480">
        <v>1.5151565072347992</v>
      </c>
    </row>
    <row r="15" spans="1:9" ht="27.75" customHeight="1">
      <c r="A15" s="311">
        <v>4</v>
      </c>
      <c r="B15" s="312" t="s">
        <v>746</v>
      </c>
      <c r="C15" s="478">
        <v>47.551808027564675</v>
      </c>
      <c r="D15" s="461">
        <v>0</v>
      </c>
      <c r="E15" s="461">
        <v>50.58</v>
      </c>
      <c r="F15" s="461">
        <v>0</v>
      </c>
      <c r="G15" s="479">
        <v>0.0075</v>
      </c>
      <c r="H15" s="461">
        <v>47.551808027564675</v>
      </c>
      <c r="I15" s="480">
        <v>3.028191972435323</v>
      </c>
    </row>
    <row r="16" spans="1:9" ht="27.75" customHeight="1">
      <c r="A16" s="311">
        <v>5</v>
      </c>
      <c r="B16" s="312" t="s">
        <v>747</v>
      </c>
      <c r="C16" s="478">
        <v>37.8484267371696</v>
      </c>
      <c r="D16" s="461">
        <v>0</v>
      </c>
      <c r="E16" s="461">
        <v>36.95</v>
      </c>
      <c r="F16" s="461">
        <v>0</v>
      </c>
      <c r="G16" s="479">
        <v>0.0075</v>
      </c>
      <c r="H16" s="461">
        <v>37.8484267371696</v>
      </c>
      <c r="I16" s="480">
        <v>-0.8984267371696006</v>
      </c>
    </row>
    <row r="17" spans="1:9" ht="27.75" customHeight="1">
      <c r="A17" s="311">
        <v>6</v>
      </c>
      <c r="B17" s="312" t="s">
        <v>748</v>
      </c>
      <c r="C17" s="478">
        <v>34.8296004936382</v>
      </c>
      <c r="D17" s="461">
        <v>0</v>
      </c>
      <c r="E17" s="461">
        <v>33.93</v>
      </c>
      <c r="F17" s="461">
        <v>0</v>
      </c>
      <c r="G17" s="479">
        <v>0.0075</v>
      </c>
      <c r="H17" s="461">
        <v>34.8296004936382</v>
      </c>
      <c r="I17" s="480">
        <v>-0.8996004936382036</v>
      </c>
    </row>
    <row r="18" spans="1:9" ht="27.75" customHeight="1">
      <c r="A18" s="311">
        <v>7</v>
      </c>
      <c r="B18" s="312" t="s">
        <v>749</v>
      </c>
      <c r="C18" s="478">
        <v>45.6288040575255</v>
      </c>
      <c r="D18" s="461">
        <v>0</v>
      </c>
      <c r="E18" s="461">
        <v>44.28</v>
      </c>
      <c r="F18" s="461">
        <v>0</v>
      </c>
      <c r="G18" s="479">
        <v>0.0075</v>
      </c>
      <c r="H18" s="461">
        <v>45.6288040575255</v>
      </c>
      <c r="I18" s="480">
        <v>-1.3488040575254985</v>
      </c>
    </row>
    <row r="19" spans="1:9" ht="27.75" customHeight="1">
      <c r="A19" s="311">
        <v>8</v>
      </c>
      <c r="B19" s="312" t="s">
        <v>750</v>
      </c>
      <c r="C19" s="478">
        <v>35.61429363555733</v>
      </c>
      <c r="D19" s="461">
        <v>0</v>
      </c>
      <c r="E19" s="461">
        <v>39.489999999999995</v>
      </c>
      <c r="F19" s="461">
        <v>0</v>
      </c>
      <c r="G19" s="479">
        <v>0.0075</v>
      </c>
      <c r="H19" s="461">
        <v>35.61429363555733</v>
      </c>
      <c r="I19" s="480">
        <v>3.8757063644426637</v>
      </c>
    </row>
    <row r="20" spans="1:9" ht="27.75" customHeight="1">
      <c r="A20" s="311">
        <v>9</v>
      </c>
      <c r="B20" s="312" t="s">
        <v>751</v>
      </c>
      <c r="C20" s="478">
        <v>31.380857052515005</v>
      </c>
      <c r="D20" s="461">
        <v>0</v>
      </c>
      <c r="E20" s="461">
        <v>30.5</v>
      </c>
      <c r="F20" s="461">
        <v>0</v>
      </c>
      <c r="G20" s="479">
        <v>0.0075</v>
      </c>
      <c r="H20" s="461">
        <v>31.380857052515005</v>
      </c>
      <c r="I20" s="480">
        <v>-0.8808570525150046</v>
      </c>
    </row>
    <row r="21" spans="1:9" ht="27.75" customHeight="1">
      <c r="A21" s="311">
        <v>10</v>
      </c>
      <c r="B21" s="312" t="s">
        <v>752</v>
      </c>
      <c r="C21" s="478">
        <v>42.6544757081561</v>
      </c>
      <c r="D21" s="461">
        <v>0</v>
      </c>
      <c r="E21" s="461">
        <v>43.42</v>
      </c>
      <c r="F21" s="461">
        <v>0</v>
      </c>
      <c r="G21" s="479">
        <v>0.0075</v>
      </c>
      <c r="H21" s="461">
        <v>42.6544757081561</v>
      </c>
      <c r="I21" s="480">
        <v>0.7655242918439029</v>
      </c>
    </row>
    <row r="22" spans="1:9" ht="27.75" customHeight="1">
      <c r="A22" s="311">
        <v>11</v>
      </c>
      <c r="B22" s="312" t="s">
        <v>753</v>
      </c>
      <c r="C22" s="478">
        <v>30.528735026448885</v>
      </c>
      <c r="D22" s="461">
        <v>0</v>
      </c>
      <c r="E22" s="461">
        <v>30.090000000000003</v>
      </c>
      <c r="F22" s="461">
        <v>0</v>
      </c>
      <c r="G22" s="479">
        <v>0.0075</v>
      </c>
      <c r="H22" s="461">
        <v>30.528735026448885</v>
      </c>
      <c r="I22" s="480">
        <v>-0.4387350264488816</v>
      </c>
    </row>
    <row r="23" spans="1:9" ht="27.75" customHeight="1">
      <c r="A23" s="311">
        <v>12</v>
      </c>
      <c r="B23" s="312" t="s">
        <v>754</v>
      </c>
      <c r="C23" s="478">
        <v>46.587982692804204</v>
      </c>
      <c r="D23" s="461">
        <v>0</v>
      </c>
      <c r="E23" s="461">
        <v>44.150000000000006</v>
      </c>
      <c r="F23" s="461">
        <v>0</v>
      </c>
      <c r="G23" s="479">
        <v>0.0075</v>
      </c>
      <c r="H23" s="461">
        <v>46.587982692804204</v>
      </c>
      <c r="I23" s="480">
        <v>-2.437982692804198</v>
      </c>
    </row>
    <row r="24" spans="1:9" ht="27.75" customHeight="1">
      <c r="A24" s="311">
        <v>13</v>
      </c>
      <c r="B24" s="312" t="s">
        <v>755</v>
      </c>
      <c r="C24" s="478">
        <v>56.13824347436475</v>
      </c>
      <c r="D24" s="461">
        <v>0</v>
      </c>
      <c r="E24" s="481">
        <v>54.260000000000005</v>
      </c>
      <c r="F24" s="461">
        <v>0</v>
      </c>
      <c r="G24" s="479">
        <v>0.0075</v>
      </c>
      <c r="H24" s="461">
        <v>56.13824347436475</v>
      </c>
      <c r="I24" s="480">
        <v>-1.8782434743647443</v>
      </c>
    </row>
    <row r="25" spans="1:9" s="397" customFormat="1" ht="27.75" customHeight="1">
      <c r="A25" s="1425" t="s">
        <v>756</v>
      </c>
      <c r="B25" s="1427"/>
      <c r="C25" s="482">
        <v>497.6199968747247</v>
      </c>
      <c r="D25" s="482">
        <v>0</v>
      </c>
      <c r="E25" s="482">
        <v>497.62</v>
      </c>
      <c r="F25" s="482">
        <v>0</v>
      </c>
      <c r="G25" s="479">
        <v>0.0075</v>
      </c>
      <c r="H25" s="444">
        <v>497.6199968747247</v>
      </c>
      <c r="I25" s="483">
        <v>3.125275320314813E-06</v>
      </c>
    </row>
    <row r="26" spans="1:9" ht="16.5">
      <c r="A26" s="419"/>
      <c r="B26" s="419"/>
      <c r="C26" s="420"/>
      <c r="D26" s="420"/>
      <c r="E26" s="419"/>
      <c r="F26" s="419"/>
      <c r="G26" s="419"/>
      <c r="H26" s="419"/>
      <c r="I26" s="419"/>
    </row>
    <row r="27" spans="3:9" ht="16.5">
      <c r="C27" s="484"/>
      <c r="E27" s="400"/>
      <c r="F27" s="400"/>
      <c r="G27" s="400"/>
      <c r="H27" s="485"/>
      <c r="I27" s="485"/>
    </row>
    <row r="28" spans="1:9" ht="69" customHeight="1">
      <c r="A28" s="1489" t="s">
        <v>761</v>
      </c>
      <c r="B28" s="1489"/>
      <c r="C28" s="484"/>
      <c r="D28" s="98"/>
      <c r="E28" s="98"/>
      <c r="F28" s="98"/>
      <c r="H28" s="1490" t="s">
        <v>723</v>
      </c>
      <c r="I28" s="1490"/>
    </row>
  </sheetData>
  <sheetProtection/>
  <mergeCells count="8">
    <mergeCell ref="A25:B25"/>
    <mergeCell ref="A28:B28"/>
    <mergeCell ref="H28:I28"/>
    <mergeCell ref="D2:G2"/>
    <mergeCell ref="C3:H3"/>
    <mergeCell ref="A5:I5"/>
    <mergeCell ref="A8:D8"/>
    <mergeCell ref="D9:I9"/>
  </mergeCells>
  <printOptions horizontalCentered="1"/>
  <pageMargins left="0.7" right="0.2" top="0.4" bottom="0.25" header="0.2" footer="0.2"/>
  <pageSetup horizontalDpi="600" verticalDpi="600" orientation="landscape" paperSize="9" scale="80" r:id="rId1"/>
  <headerFooter>
    <oddFooter>&amp;CSheet-79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FD9C6"/>
  </sheetPr>
  <dimension ref="A1:H31"/>
  <sheetViews>
    <sheetView view="pageBreakPreview" zoomScale="115" zoomScaleSheetLayoutView="115" zoomScalePageLayoutView="0" workbookViewId="0" topLeftCell="A15">
      <selection activeCell="G34" sqref="G34"/>
    </sheetView>
  </sheetViews>
  <sheetFormatPr defaultColWidth="9.140625" defaultRowHeight="12.75"/>
  <cols>
    <col min="1" max="1" width="6.7109375" style="61" customWidth="1"/>
    <col min="2" max="2" width="37.28125" style="61" customWidth="1"/>
    <col min="3" max="3" width="12.28125" style="61" customWidth="1"/>
    <col min="4" max="5" width="15.140625" style="61" customWidth="1"/>
    <col min="6" max="6" width="15.8515625" style="61" customWidth="1"/>
    <col min="7" max="7" width="12.57421875" style="61" customWidth="1"/>
    <col min="8" max="8" width="23.7109375" style="61" customWidth="1"/>
    <col min="9" max="16384" width="9.140625" style="61" customWidth="1"/>
  </cols>
  <sheetData>
    <row r="1" spans="4:8" ht="15">
      <c r="D1" s="6"/>
      <c r="E1" s="6"/>
      <c r="F1" s="6"/>
      <c r="H1" s="69" t="s">
        <v>59</v>
      </c>
    </row>
    <row r="2" spans="1:8" ht="15">
      <c r="A2" s="1559" t="s">
        <v>0</v>
      </c>
      <c r="B2" s="1559"/>
      <c r="C2" s="1559"/>
      <c r="D2" s="1559"/>
      <c r="E2" s="1559"/>
      <c r="F2" s="1559"/>
      <c r="G2" s="1559"/>
      <c r="H2" s="1559"/>
    </row>
    <row r="3" spans="1:8" ht="20.25">
      <c r="A3" s="1560" t="s">
        <v>655</v>
      </c>
      <c r="B3" s="1560"/>
      <c r="C3" s="1560"/>
      <c r="D3" s="1560"/>
      <c r="E3" s="1560"/>
      <c r="F3" s="1560"/>
      <c r="G3" s="1560"/>
      <c r="H3" s="1560"/>
    </row>
    <row r="4" spans="1:8" ht="19.5" customHeight="1">
      <c r="A4" s="1561" t="s">
        <v>685</v>
      </c>
      <c r="B4" s="1559"/>
      <c r="C4" s="1559"/>
      <c r="D4" s="1559"/>
      <c r="E4" s="1559"/>
      <c r="F4" s="1559"/>
      <c r="G4" s="1559"/>
      <c r="H4" s="1559"/>
    </row>
    <row r="6" spans="1:8" s="3" customFormat="1" ht="15.75" customHeight="1" hidden="1">
      <c r="A6" s="61"/>
      <c r="B6" s="61"/>
      <c r="C6" s="61"/>
      <c r="D6" s="61"/>
      <c r="E6" s="61"/>
      <c r="F6" s="61"/>
      <c r="G6" s="61"/>
      <c r="H6" s="61"/>
    </row>
    <row r="7" spans="1:8" s="3" customFormat="1" ht="15.75">
      <c r="A7" s="625"/>
      <c r="B7" s="625"/>
      <c r="C7" s="61"/>
      <c r="D7" s="61"/>
      <c r="E7" s="61"/>
      <c r="F7" s="61"/>
      <c r="G7" s="61"/>
      <c r="H7" s="70" t="s">
        <v>20</v>
      </c>
    </row>
    <row r="8" spans="1:8" s="3" customFormat="1" ht="15.75">
      <c r="A8" s="608" t="s">
        <v>741</v>
      </c>
      <c r="B8" s="61"/>
      <c r="C8" s="61"/>
      <c r="D8" s="18"/>
      <c r="E8" s="18"/>
      <c r="F8" s="1558" t="s">
        <v>817</v>
      </c>
      <c r="G8" s="1558"/>
      <c r="H8" s="1558"/>
    </row>
    <row r="9" spans="1:8" s="7" customFormat="1" ht="60.75" customHeight="1">
      <c r="A9" s="487"/>
      <c r="B9" s="72" t="s">
        <v>21</v>
      </c>
      <c r="C9" s="72" t="s">
        <v>823</v>
      </c>
      <c r="D9" s="72" t="s">
        <v>675</v>
      </c>
      <c r="E9" s="72" t="s">
        <v>203</v>
      </c>
      <c r="F9" s="72" t="s">
        <v>204</v>
      </c>
      <c r="G9" s="72" t="s">
        <v>65</v>
      </c>
      <c r="H9" s="72" t="s">
        <v>791</v>
      </c>
    </row>
    <row r="10" spans="1:8" s="7" customFormat="1" ht="14.25" customHeight="1">
      <c r="A10" s="67">
        <v>1</v>
      </c>
      <c r="B10" s="67">
        <v>2</v>
      </c>
      <c r="C10" s="67">
        <v>3</v>
      </c>
      <c r="D10" s="67">
        <v>4</v>
      </c>
      <c r="E10" s="67">
        <v>5</v>
      </c>
      <c r="F10" s="67">
        <v>6</v>
      </c>
      <c r="G10" s="67">
        <v>7</v>
      </c>
      <c r="H10" s="67">
        <v>8</v>
      </c>
    </row>
    <row r="11" spans="1:8" s="492" customFormat="1" ht="16.5" customHeight="1">
      <c r="A11" s="488" t="s">
        <v>22</v>
      </c>
      <c r="B11" s="489" t="s">
        <v>23</v>
      </c>
      <c r="C11" s="624"/>
      <c r="D11" s="505"/>
      <c r="E11" s="624"/>
      <c r="F11" s="622"/>
      <c r="G11" s="622"/>
      <c r="H11" s="491"/>
    </row>
    <row r="12" spans="1:8" s="492" customFormat="1" ht="20.25" customHeight="1">
      <c r="A12" s="26"/>
      <c r="B12" s="493" t="s">
        <v>24</v>
      </c>
      <c r="C12" s="619"/>
      <c r="D12" s="490"/>
      <c r="E12" s="490"/>
      <c r="F12" s="622"/>
      <c r="G12" s="622"/>
      <c r="H12" s="491">
        <f>D12+E12-G12</f>
        <v>0</v>
      </c>
    </row>
    <row r="13" spans="1:8" s="492" customFormat="1" ht="17.25" customHeight="1">
      <c r="A13" s="26"/>
      <c r="B13" s="493" t="s">
        <v>169</v>
      </c>
      <c r="C13" s="619"/>
      <c r="D13" s="490"/>
      <c r="E13" s="490"/>
      <c r="F13" s="622"/>
      <c r="G13" s="622"/>
      <c r="H13" s="491">
        <f>D13+E13-G13</f>
        <v>0</v>
      </c>
    </row>
    <row r="14" spans="1:8" s="495" customFormat="1" ht="33.75" customHeight="1">
      <c r="A14" s="19"/>
      <c r="B14" s="494" t="s">
        <v>170</v>
      </c>
      <c r="C14" s="622">
        <v>250</v>
      </c>
      <c r="D14" s="579">
        <v>0</v>
      </c>
      <c r="E14" s="490">
        <f>250</f>
        <v>250</v>
      </c>
      <c r="F14" s="622">
        <v>0</v>
      </c>
      <c r="G14" s="622">
        <v>264.65</v>
      </c>
      <c r="H14" s="491">
        <f>D14+E14-G14</f>
        <v>-14.649999999999977</v>
      </c>
    </row>
    <row r="15" spans="1:8" s="498" customFormat="1" ht="15">
      <c r="A15" s="72"/>
      <c r="B15" s="72" t="s">
        <v>25</v>
      </c>
      <c r="C15" s="620">
        <f>SUM(C12:C14)</f>
        <v>250</v>
      </c>
      <c r="D15" s="578">
        <f>SUM(D12:D14)</f>
        <v>0</v>
      </c>
      <c r="E15" s="496">
        <f>SUM(E12:E14)</f>
        <v>250</v>
      </c>
      <c r="F15" s="620">
        <f>SUM(F12:F14)</f>
        <v>0</v>
      </c>
      <c r="G15" s="620">
        <f>SUM(G12:G14)</f>
        <v>264.65</v>
      </c>
      <c r="H15" s="578">
        <f>SUM(H12:H14)</f>
        <v>-14.649999999999977</v>
      </c>
    </row>
    <row r="16" spans="1:8" s="495" customFormat="1" ht="40.5" customHeight="1">
      <c r="A16" s="499" t="s">
        <v>26</v>
      </c>
      <c r="B16" s="500" t="s">
        <v>202</v>
      </c>
      <c r="C16" s="621"/>
      <c r="D16" s="501"/>
      <c r="E16" s="501"/>
      <c r="F16" s="622"/>
      <c r="G16" s="621"/>
      <c r="H16" s="502"/>
    </row>
    <row r="17" spans="1:8" s="492" customFormat="1" ht="21.75" customHeight="1">
      <c r="A17" s="503"/>
      <c r="B17" s="626" t="s">
        <v>172</v>
      </c>
      <c r="C17" s="621">
        <v>20</v>
      </c>
      <c r="D17" s="501"/>
      <c r="E17" s="501">
        <f>C17</f>
        <v>20</v>
      </c>
      <c r="F17" s="621">
        <v>0</v>
      </c>
      <c r="G17" s="623">
        <f>E17</f>
        <v>20</v>
      </c>
      <c r="H17" s="491">
        <f aca="true" t="shared" si="0" ref="H17:H23">D17+E17-G17</f>
        <v>0</v>
      </c>
    </row>
    <row r="18" spans="1:8" s="492" customFormat="1" ht="21.75" customHeight="1">
      <c r="A18" s="503"/>
      <c r="B18" s="504" t="s">
        <v>27</v>
      </c>
      <c r="C18" s="621">
        <v>30</v>
      </c>
      <c r="D18" s="501"/>
      <c r="E18" s="501">
        <f>C18</f>
        <v>30</v>
      </c>
      <c r="F18" s="621">
        <v>0</v>
      </c>
      <c r="G18" s="623">
        <f>27</f>
        <v>27</v>
      </c>
      <c r="H18" s="491">
        <f t="shared" si="0"/>
        <v>3</v>
      </c>
    </row>
    <row r="19" spans="1:8" s="506" customFormat="1" ht="21.75" customHeight="1">
      <c r="A19" s="503"/>
      <c r="B19" s="504" t="s">
        <v>173</v>
      </c>
      <c r="C19" s="621">
        <f>28+14.65</f>
        <v>42.65</v>
      </c>
      <c r="D19" s="501"/>
      <c r="E19" s="501">
        <f>C19</f>
        <v>42.65</v>
      </c>
      <c r="F19" s="621">
        <v>0</v>
      </c>
      <c r="G19" s="623">
        <v>32</v>
      </c>
      <c r="H19" s="491">
        <f t="shared" si="0"/>
        <v>10.649999999999999</v>
      </c>
    </row>
    <row r="20" spans="1:8" s="508" customFormat="1" ht="21.75" customHeight="1">
      <c r="A20" s="507"/>
      <c r="B20" s="504" t="s">
        <v>28</v>
      </c>
      <c r="C20" s="621"/>
      <c r="D20" s="501"/>
      <c r="E20" s="501"/>
      <c r="F20" s="621"/>
      <c r="G20" s="623"/>
      <c r="H20" s="491">
        <f t="shared" si="0"/>
        <v>0</v>
      </c>
    </row>
    <row r="21" spans="1:8" s="495" customFormat="1" ht="21.75" customHeight="1">
      <c r="A21" s="507"/>
      <c r="B21" s="504" t="s">
        <v>171</v>
      </c>
      <c r="C21" s="621"/>
      <c r="D21" s="501"/>
      <c r="E21" s="501"/>
      <c r="F21" s="621"/>
      <c r="G21" s="621"/>
      <c r="H21" s="491">
        <f t="shared" si="0"/>
        <v>0</v>
      </c>
    </row>
    <row r="22" spans="1:8" s="495" customFormat="1" ht="21.75" customHeight="1">
      <c r="A22" s="507"/>
      <c r="B22" s="504" t="s">
        <v>174</v>
      </c>
      <c r="C22" s="621">
        <v>2</v>
      </c>
      <c r="D22" s="501"/>
      <c r="E22" s="501">
        <f>C22</f>
        <v>2</v>
      </c>
      <c r="F22" s="621">
        <v>0</v>
      </c>
      <c r="G22" s="621">
        <v>2</v>
      </c>
      <c r="H22" s="491">
        <f t="shared" si="0"/>
        <v>0</v>
      </c>
    </row>
    <row r="23" spans="1:8" s="495" customFormat="1" ht="21.75" customHeight="1">
      <c r="A23" s="499"/>
      <c r="B23" s="504" t="s">
        <v>175</v>
      </c>
      <c r="C23" s="621">
        <v>120.16</v>
      </c>
      <c r="D23" s="501"/>
      <c r="E23" s="501">
        <v>120.16</v>
      </c>
      <c r="F23" s="621">
        <v>0</v>
      </c>
      <c r="G23" s="621">
        <v>119.16</v>
      </c>
      <c r="H23" s="491">
        <f t="shared" si="0"/>
        <v>1</v>
      </c>
    </row>
    <row r="24" spans="1:8" s="498" customFormat="1" ht="19.5" customHeight="1">
      <c r="A24" s="72"/>
      <c r="B24" s="72" t="s">
        <v>25</v>
      </c>
      <c r="C24" s="620">
        <f>SUM(C17:C23)</f>
        <v>214.81</v>
      </c>
      <c r="D24" s="496">
        <f>SUM(D17:D23)</f>
        <v>0</v>
      </c>
      <c r="E24" s="496">
        <f>SUM(E17:E23)</f>
        <v>214.81</v>
      </c>
      <c r="F24" s="620">
        <f>SUM(F17:F23)</f>
        <v>0</v>
      </c>
      <c r="G24" s="620">
        <f>SUM(G17:G23)</f>
        <v>200.16</v>
      </c>
      <c r="H24" s="497">
        <f>SUM(H17:H23)</f>
        <v>14.649999999999999</v>
      </c>
    </row>
    <row r="25" spans="1:8" s="510" customFormat="1" ht="23.25" customHeight="1">
      <c r="A25" s="488"/>
      <c r="B25" s="509" t="s">
        <v>29</v>
      </c>
      <c r="C25" s="620">
        <f>C15+C24</f>
        <v>464.81</v>
      </c>
      <c r="D25" s="496">
        <f>D15+D24</f>
        <v>0</v>
      </c>
      <c r="E25" s="496">
        <f>E15+E24</f>
        <v>464.81</v>
      </c>
      <c r="F25" s="496">
        <f>F15+F24</f>
        <v>0</v>
      </c>
      <c r="G25" s="620">
        <f>G15+G24</f>
        <v>464.80999999999995</v>
      </c>
      <c r="H25" s="497">
        <f>H15+H24</f>
        <v>2.1316282072803006E-14</v>
      </c>
    </row>
    <row r="26" spans="2:8" s="7" customFormat="1" ht="22.5" customHeight="1">
      <c r="B26" s="617"/>
      <c r="C26" s="618"/>
      <c r="D26" s="617"/>
      <c r="E26" s="618"/>
      <c r="F26" s="617"/>
      <c r="G26" s="618"/>
      <c r="H26" s="617"/>
    </row>
    <row r="27" spans="1:8" s="7" customFormat="1" ht="77.25" customHeight="1">
      <c r="A27" s="1489" t="s">
        <v>761</v>
      </c>
      <c r="B27" s="1489"/>
      <c r="C27" s="484"/>
      <c r="D27" s="511"/>
      <c r="E27" s="511"/>
      <c r="F27" s="99"/>
      <c r="G27" s="1490" t="s">
        <v>723</v>
      </c>
      <c r="H27" s="1490"/>
    </row>
    <row r="30" ht="12.75">
      <c r="G30" s="512"/>
    </row>
    <row r="31" ht="12.75">
      <c r="G31" s="512"/>
    </row>
  </sheetData>
  <sheetProtection/>
  <mergeCells count="6">
    <mergeCell ref="A27:B27"/>
    <mergeCell ref="G27:H27"/>
    <mergeCell ref="F8:H8"/>
    <mergeCell ref="A2:H2"/>
    <mergeCell ref="A3:H3"/>
    <mergeCell ref="A4:H4"/>
  </mergeCells>
  <printOptions horizontalCentered="1"/>
  <pageMargins left="0.7" right="0.2" top="0.25" bottom="0.2" header="0.2" footer="0.2"/>
  <pageSetup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FD9C6"/>
  </sheetPr>
  <dimension ref="A1:E26"/>
  <sheetViews>
    <sheetView view="pageBreakPreview" zoomScale="115" zoomScaleSheetLayoutView="115" zoomScalePageLayoutView="0" workbookViewId="0" topLeftCell="A1">
      <selection activeCell="G34" sqref="G34"/>
    </sheetView>
  </sheetViews>
  <sheetFormatPr defaultColWidth="9.140625" defaultRowHeight="12.75"/>
  <cols>
    <col min="1" max="1" width="9.140625" style="61" customWidth="1"/>
    <col min="2" max="2" width="19.28125" style="61" customWidth="1"/>
    <col min="3" max="3" width="28.421875" style="61" customWidth="1"/>
    <col min="4" max="4" width="27.7109375" style="61" customWidth="1"/>
    <col min="5" max="5" width="30.28125" style="61" customWidth="1"/>
    <col min="6" max="16384" width="9.140625" style="61" customWidth="1"/>
  </cols>
  <sheetData>
    <row r="1" ht="15">
      <c r="E1" s="69" t="s">
        <v>465</v>
      </c>
    </row>
    <row r="2" spans="4:5" ht="15.75">
      <c r="D2" s="20" t="s">
        <v>0</v>
      </c>
      <c r="E2" s="10"/>
    </row>
    <row r="3" spans="2:5" ht="20.25">
      <c r="B3" s="68"/>
      <c r="C3" s="1560" t="s">
        <v>655</v>
      </c>
      <c r="D3" s="1560"/>
      <c r="E3" s="1560"/>
    </row>
    <row r="4" spans="1:5" ht="19.5" customHeight="1">
      <c r="A4" s="1564" t="s">
        <v>687</v>
      </c>
      <c r="B4" s="1564"/>
      <c r="C4" s="1564"/>
      <c r="D4" s="1564"/>
      <c r="E4" s="1564"/>
    </row>
    <row r="6" ht="0.75" customHeight="1"/>
    <row r="7" spans="1:5" ht="12.75">
      <c r="A7" s="4" t="s">
        <v>741</v>
      </c>
      <c r="D7" s="1565" t="s">
        <v>783</v>
      </c>
      <c r="E7" s="1565"/>
    </row>
    <row r="8" spans="1:5" s="513" customFormat="1" ht="26.25" customHeight="1">
      <c r="A8" s="1566" t="s">
        <v>2</v>
      </c>
      <c r="B8" s="1566" t="s">
        <v>3</v>
      </c>
      <c r="C8" s="1567" t="s">
        <v>461</v>
      </c>
      <c r="D8" s="1568"/>
      <c r="E8" s="1569"/>
    </row>
    <row r="9" spans="1:5" s="513" customFormat="1" ht="62.25" customHeight="1">
      <c r="A9" s="1566"/>
      <c r="B9" s="1566"/>
      <c r="C9" s="514" t="s">
        <v>463</v>
      </c>
      <c r="D9" s="514" t="s">
        <v>464</v>
      </c>
      <c r="E9" s="514" t="s">
        <v>462</v>
      </c>
    </row>
    <row r="10" spans="1:5" s="23" customFormat="1" ht="15.75" customHeight="1">
      <c r="A10" s="515">
        <v>1</v>
      </c>
      <c r="B10" s="516">
        <v>2</v>
      </c>
      <c r="C10" s="515">
        <v>3</v>
      </c>
      <c r="D10" s="516">
        <v>4</v>
      </c>
      <c r="E10" s="515">
        <v>5</v>
      </c>
    </row>
    <row r="11" spans="1:5" s="99" customFormat="1" ht="22.5" customHeight="1">
      <c r="A11" s="311">
        <v>1</v>
      </c>
      <c r="B11" s="312" t="s">
        <v>743</v>
      </c>
      <c r="C11" s="1056" t="s">
        <v>7</v>
      </c>
      <c r="D11" s="1057" t="s">
        <v>7</v>
      </c>
      <c r="E11" s="1058">
        <v>2780</v>
      </c>
    </row>
    <row r="12" spans="1:5" s="99" customFormat="1" ht="22.5" customHeight="1">
      <c r="A12" s="311">
        <v>2</v>
      </c>
      <c r="B12" s="312" t="s">
        <v>744</v>
      </c>
      <c r="C12" s="1056" t="s">
        <v>7</v>
      </c>
      <c r="D12" s="1056" t="s">
        <v>7</v>
      </c>
      <c r="E12" s="1056">
        <v>2701</v>
      </c>
    </row>
    <row r="13" spans="1:5" s="99" customFormat="1" ht="22.5" customHeight="1">
      <c r="A13" s="311">
        <v>3</v>
      </c>
      <c r="B13" s="312" t="s">
        <v>745</v>
      </c>
      <c r="C13" s="1056" t="s">
        <v>7</v>
      </c>
      <c r="D13" s="1056">
        <v>1</v>
      </c>
      <c r="E13" s="1057">
        <v>56</v>
      </c>
    </row>
    <row r="14" spans="1:5" s="99" customFormat="1" ht="22.5" customHeight="1">
      <c r="A14" s="311">
        <v>4</v>
      </c>
      <c r="B14" s="312" t="s">
        <v>746</v>
      </c>
      <c r="C14" s="1056" t="s">
        <v>7</v>
      </c>
      <c r="D14" s="1009">
        <v>1</v>
      </c>
      <c r="E14" s="1009">
        <v>858</v>
      </c>
    </row>
    <row r="15" spans="1:5" s="99" customFormat="1" ht="22.5" customHeight="1">
      <c r="A15" s="311">
        <v>5</v>
      </c>
      <c r="B15" s="312" t="s">
        <v>747</v>
      </c>
      <c r="C15" s="1056" t="s">
        <v>7</v>
      </c>
      <c r="D15" s="1057">
        <v>29</v>
      </c>
      <c r="E15" s="1057">
        <v>3794</v>
      </c>
    </row>
    <row r="16" spans="1:5" s="99" customFormat="1" ht="22.5" customHeight="1">
      <c r="A16" s="311">
        <v>6</v>
      </c>
      <c r="B16" s="312" t="s">
        <v>748</v>
      </c>
      <c r="C16" s="1056" t="s">
        <v>7</v>
      </c>
      <c r="D16" s="1056" t="s">
        <v>7</v>
      </c>
      <c r="E16" s="1057">
        <v>3118</v>
      </c>
    </row>
    <row r="17" spans="1:5" s="99" customFormat="1" ht="22.5" customHeight="1">
      <c r="A17" s="311">
        <v>7</v>
      </c>
      <c r="B17" s="312" t="s">
        <v>749</v>
      </c>
      <c r="C17" s="1056" t="s">
        <v>7</v>
      </c>
      <c r="D17" s="1056" t="s">
        <v>7</v>
      </c>
      <c r="E17" s="1057">
        <v>1057</v>
      </c>
    </row>
    <row r="18" spans="1:5" s="99" customFormat="1" ht="22.5" customHeight="1">
      <c r="A18" s="311">
        <v>8</v>
      </c>
      <c r="B18" s="312" t="s">
        <v>750</v>
      </c>
      <c r="C18" s="1056" t="s">
        <v>7</v>
      </c>
      <c r="D18" s="1057">
        <v>1</v>
      </c>
      <c r="E18" s="1057">
        <v>2580</v>
      </c>
    </row>
    <row r="19" spans="1:5" s="99" customFormat="1" ht="22.5" customHeight="1">
      <c r="A19" s="311">
        <v>9</v>
      </c>
      <c r="B19" s="312" t="s">
        <v>751</v>
      </c>
      <c r="C19" s="1056" t="s">
        <v>7</v>
      </c>
      <c r="D19" s="1057">
        <v>1</v>
      </c>
      <c r="E19" s="1057">
        <v>2984</v>
      </c>
    </row>
    <row r="20" spans="1:5" s="99" customFormat="1" ht="22.5" customHeight="1">
      <c r="A20" s="311">
        <v>10</v>
      </c>
      <c r="B20" s="312" t="s">
        <v>752</v>
      </c>
      <c r="C20" s="1056" t="s">
        <v>7</v>
      </c>
      <c r="D20" s="1058" t="s">
        <v>7</v>
      </c>
      <c r="E20" s="1058">
        <v>13</v>
      </c>
    </row>
    <row r="21" spans="1:5" s="99" customFormat="1" ht="22.5" customHeight="1">
      <c r="A21" s="311">
        <v>11</v>
      </c>
      <c r="B21" s="312" t="s">
        <v>753</v>
      </c>
      <c r="C21" s="1056" t="s">
        <v>7</v>
      </c>
      <c r="D21" s="1058" t="s">
        <v>7</v>
      </c>
      <c r="E21" s="1057">
        <v>3330</v>
      </c>
    </row>
    <row r="22" spans="1:5" s="99" customFormat="1" ht="22.5" customHeight="1">
      <c r="A22" s="311">
        <v>12</v>
      </c>
      <c r="B22" s="312" t="s">
        <v>754</v>
      </c>
      <c r="C22" s="1056" t="s">
        <v>7</v>
      </c>
      <c r="D22" s="1057" t="s">
        <v>7</v>
      </c>
      <c r="E22" s="1057">
        <v>1689</v>
      </c>
    </row>
    <row r="23" spans="1:5" s="99" customFormat="1" ht="22.5" customHeight="1">
      <c r="A23" s="311">
        <v>13</v>
      </c>
      <c r="B23" s="312" t="s">
        <v>755</v>
      </c>
      <c r="C23" s="1056" t="s">
        <v>7</v>
      </c>
      <c r="D23" s="1057">
        <v>3</v>
      </c>
      <c r="E23" s="1059">
        <v>2889</v>
      </c>
    </row>
    <row r="24" spans="1:5" s="397" customFormat="1" ht="22.5" customHeight="1">
      <c r="A24" s="1562" t="s">
        <v>756</v>
      </c>
      <c r="B24" s="1562"/>
      <c r="C24" s="1060" t="s">
        <v>7</v>
      </c>
      <c r="D24" s="1060">
        <f>SUM(D11:D23)</f>
        <v>36</v>
      </c>
      <c r="E24" s="1060">
        <f>SUM(E11:E23)</f>
        <v>27849</v>
      </c>
    </row>
    <row r="25" spans="1:5" s="397" customFormat="1" ht="24" customHeight="1">
      <c r="A25" s="517"/>
      <c r="B25" s="517"/>
      <c r="C25" s="518"/>
      <c r="D25" s="519"/>
      <c r="E25" s="519"/>
    </row>
    <row r="26" spans="1:5" s="99" customFormat="1" ht="52.5" customHeight="1">
      <c r="A26" s="1489" t="s">
        <v>761</v>
      </c>
      <c r="B26" s="1489"/>
      <c r="C26" s="484"/>
      <c r="D26" s="1563" t="s">
        <v>723</v>
      </c>
      <c r="E26" s="1563"/>
    </row>
  </sheetData>
  <sheetProtection/>
  <mergeCells count="9">
    <mergeCell ref="A24:B24"/>
    <mergeCell ref="A26:B26"/>
    <mergeCell ref="D26:E26"/>
    <mergeCell ref="C3:E3"/>
    <mergeCell ref="A4:E4"/>
    <mergeCell ref="D7:E7"/>
    <mergeCell ref="A8:A9"/>
    <mergeCell ref="B8:B9"/>
    <mergeCell ref="C8:E8"/>
  </mergeCells>
  <printOptions horizontalCentered="1"/>
  <pageMargins left="0.7086614173228347" right="0.07874015748031496" top="0.2362204724409449" bottom="0.1968503937007874" header="0.07874015748031496" footer="0.07874015748031496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FD9C6"/>
    <pageSetUpPr fitToPage="1"/>
  </sheetPr>
  <dimension ref="B2:H13"/>
  <sheetViews>
    <sheetView zoomScaleSheetLayoutView="90" zoomScalePageLayoutView="0" workbookViewId="0" topLeftCell="A1">
      <selection activeCell="G20" sqref="G20"/>
    </sheetView>
  </sheetViews>
  <sheetFormatPr defaultColWidth="9.140625" defaultRowHeight="12.75"/>
  <cols>
    <col min="1" max="16384" width="9.140625" style="779" customWidth="1"/>
  </cols>
  <sheetData>
    <row r="2" ht="14.25">
      <c r="B2" s="778"/>
    </row>
    <row r="4" spans="2:8" ht="12.75" customHeight="1">
      <c r="B4" s="1243"/>
      <c r="C4" s="1243"/>
      <c r="D4" s="1243"/>
      <c r="E4" s="1243"/>
      <c r="F4" s="1243"/>
      <c r="G4" s="1243"/>
      <c r="H4" s="1243"/>
    </row>
    <row r="5" spans="2:8" ht="12.75" customHeight="1">
      <c r="B5" s="1243"/>
      <c r="C5" s="1243"/>
      <c r="D5" s="1243"/>
      <c r="E5" s="1243"/>
      <c r="F5" s="1243"/>
      <c r="G5" s="1243"/>
      <c r="H5" s="1243"/>
    </row>
    <row r="6" spans="2:8" ht="12.75" customHeight="1">
      <c r="B6" s="1243"/>
      <c r="C6" s="1243"/>
      <c r="D6" s="1243"/>
      <c r="E6" s="1243"/>
      <c r="F6" s="1243"/>
      <c r="G6" s="1243"/>
      <c r="H6" s="1243"/>
    </row>
    <row r="7" spans="2:8" ht="12.75" customHeight="1">
      <c r="B7" s="1243"/>
      <c r="C7" s="1243"/>
      <c r="D7" s="1243"/>
      <c r="E7" s="1243"/>
      <c r="F7" s="1243"/>
      <c r="G7" s="1243"/>
      <c r="H7" s="1243"/>
    </row>
    <row r="8" spans="2:8" ht="12.75" customHeight="1">
      <c r="B8" s="1243"/>
      <c r="C8" s="1243"/>
      <c r="D8" s="1243"/>
      <c r="E8" s="1243"/>
      <c r="F8" s="1243"/>
      <c r="G8" s="1243"/>
      <c r="H8" s="1243"/>
    </row>
    <row r="9" spans="2:8" ht="12.75" customHeight="1">
      <c r="B9" s="1243"/>
      <c r="C9" s="1243"/>
      <c r="D9" s="1243"/>
      <c r="E9" s="1243"/>
      <c r="F9" s="1243"/>
      <c r="G9" s="1243"/>
      <c r="H9" s="1243"/>
    </row>
    <row r="10" spans="2:8" ht="12.75" customHeight="1">
      <c r="B10" s="1243"/>
      <c r="C10" s="1243"/>
      <c r="D10" s="1243"/>
      <c r="E10" s="1243"/>
      <c r="F10" s="1243"/>
      <c r="G10" s="1243"/>
      <c r="H10" s="1243"/>
    </row>
    <row r="11" spans="2:8" ht="12.75" customHeight="1">
      <c r="B11" s="1243"/>
      <c r="C11" s="1243"/>
      <c r="D11" s="1243"/>
      <c r="E11" s="1243"/>
      <c r="F11" s="1243"/>
      <c r="G11" s="1243"/>
      <c r="H11" s="1243"/>
    </row>
    <row r="12" spans="2:8" ht="12.75" customHeight="1">
      <c r="B12" s="1243"/>
      <c r="C12" s="1243"/>
      <c r="D12" s="1243"/>
      <c r="E12" s="1243"/>
      <c r="F12" s="1243"/>
      <c r="G12" s="1243"/>
      <c r="H12" s="1243"/>
    </row>
    <row r="13" spans="2:8" ht="12.75" customHeight="1">
      <c r="B13" s="1243"/>
      <c r="C13" s="1243"/>
      <c r="D13" s="1243"/>
      <c r="E13" s="1243"/>
      <c r="F13" s="1243"/>
      <c r="G13" s="1243"/>
      <c r="H13" s="1243"/>
    </row>
  </sheetData>
  <sheetProtection/>
  <mergeCells count="1">
    <mergeCell ref="B4:H13"/>
  </mergeCells>
  <printOptions horizontalCentered="1" vertic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FD9C6"/>
  </sheetPr>
  <dimension ref="A1:K27"/>
  <sheetViews>
    <sheetView view="pageBreakPreview" zoomScale="80" zoomScaleSheetLayoutView="80" zoomScalePageLayoutView="0" workbookViewId="0" topLeftCell="A1">
      <selection activeCell="G34" sqref="G34"/>
    </sheetView>
  </sheetViews>
  <sheetFormatPr defaultColWidth="9.140625" defaultRowHeight="12.75"/>
  <cols>
    <col min="1" max="1" width="8.421875" style="513" customWidth="1"/>
    <col min="2" max="2" width="17.8515625" style="513" customWidth="1"/>
    <col min="3" max="3" width="18.421875" style="513" customWidth="1"/>
    <col min="4" max="5" width="13.57421875" style="513" customWidth="1"/>
    <col min="6" max="6" width="12.8515625" style="513" customWidth="1"/>
    <col min="7" max="7" width="19.57421875" style="513" customWidth="1"/>
    <col min="8" max="8" width="15.28125" style="513" customWidth="1"/>
    <col min="9" max="9" width="23.00390625" style="513" customWidth="1"/>
    <col min="10" max="10" width="13.28125" style="513" customWidth="1"/>
    <col min="11" max="16384" width="9.140625" style="513" customWidth="1"/>
  </cols>
  <sheetData>
    <row r="1" spans="9:10" ht="15.75">
      <c r="I1" s="1577" t="s">
        <v>862</v>
      </c>
      <c r="J1" s="1577"/>
    </row>
    <row r="2" spans="3:11" ht="16.5">
      <c r="C2" s="1571" t="s">
        <v>0</v>
      </c>
      <c r="D2" s="1571"/>
      <c r="E2" s="1571"/>
      <c r="F2" s="1571"/>
      <c r="G2" s="1571"/>
      <c r="H2" s="1571"/>
      <c r="I2" s="1571"/>
      <c r="J2" s="74"/>
      <c r="K2" s="74"/>
    </row>
    <row r="3" spans="2:11" ht="20.25">
      <c r="B3" s="1570" t="s">
        <v>818</v>
      </c>
      <c r="C3" s="1570"/>
      <c r="D3" s="1570"/>
      <c r="E3" s="1570"/>
      <c r="F3" s="1570"/>
      <c r="G3" s="1570"/>
      <c r="H3" s="1570"/>
      <c r="I3" s="1570"/>
      <c r="J3" s="520"/>
      <c r="K3" s="520"/>
    </row>
    <row r="4" spans="3:9" ht="20.25" customHeight="1">
      <c r="C4" s="1578" t="s">
        <v>688</v>
      </c>
      <c r="D4" s="1578"/>
      <c r="E4" s="1578"/>
      <c r="F4" s="1578"/>
      <c r="G4" s="1578"/>
      <c r="H4" s="1578"/>
      <c r="I4" s="1578"/>
    </row>
    <row r="5" spans="1:10" ht="20.25" customHeight="1">
      <c r="A5" s="565" t="s">
        <v>736</v>
      </c>
      <c r="C5" s="521"/>
      <c r="D5" s="521"/>
      <c r="E5" s="521"/>
      <c r="F5" s="521"/>
      <c r="G5" s="521"/>
      <c r="H5" s="521"/>
      <c r="I5" s="1579" t="s">
        <v>792</v>
      </c>
      <c r="J5" s="1579"/>
    </row>
    <row r="6" spans="1:10" s="522" customFormat="1" ht="15" customHeight="1">
      <c r="A6" s="1572" t="s">
        <v>66</v>
      </c>
      <c r="B6" s="1572" t="s">
        <v>30</v>
      </c>
      <c r="C6" s="1572" t="s">
        <v>374</v>
      </c>
      <c r="D6" s="1572" t="s">
        <v>356</v>
      </c>
      <c r="E6" s="1573" t="s">
        <v>414</v>
      </c>
      <c r="F6" s="1572" t="s">
        <v>355</v>
      </c>
      <c r="G6" s="1572"/>
      <c r="H6" s="1572"/>
      <c r="I6" s="1572" t="s">
        <v>378</v>
      </c>
      <c r="J6" s="1573" t="s">
        <v>379</v>
      </c>
    </row>
    <row r="7" spans="1:10" s="522" customFormat="1" ht="12.75" customHeight="1">
      <c r="A7" s="1572"/>
      <c r="B7" s="1572"/>
      <c r="C7" s="1572"/>
      <c r="D7" s="1572"/>
      <c r="E7" s="1574"/>
      <c r="F7" s="1572" t="s">
        <v>375</v>
      </c>
      <c r="G7" s="1572" t="s">
        <v>376</v>
      </c>
      <c r="H7" s="1572" t="s">
        <v>377</v>
      </c>
      <c r="I7" s="1572"/>
      <c r="J7" s="1574"/>
    </row>
    <row r="8" spans="1:10" s="522" customFormat="1" ht="20.25" customHeight="1">
      <c r="A8" s="1572"/>
      <c r="B8" s="1572"/>
      <c r="C8" s="1572"/>
      <c r="D8" s="1572"/>
      <c r="E8" s="1574"/>
      <c r="F8" s="1572"/>
      <c r="G8" s="1572"/>
      <c r="H8" s="1572"/>
      <c r="I8" s="1572"/>
      <c r="J8" s="1574"/>
    </row>
    <row r="9" spans="1:10" s="522" customFormat="1" ht="48" customHeight="1">
      <c r="A9" s="1572"/>
      <c r="B9" s="1572"/>
      <c r="C9" s="1572"/>
      <c r="D9" s="1572"/>
      <c r="E9" s="1575"/>
      <c r="F9" s="1572"/>
      <c r="G9" s="1572"/>
      <c r="H9" s="1572"/>
      <c r="I9" s="1572"/>
      <c r="J9" s="1575"/>
    </row>
    <row r="10" spans="1:10" ht="15">
      <c r="A10" s="523">
        <v>1</v>
      </c>
      <c r="B10" s="523">
        <v>2</v>
      </c>
      <c r="C10" s="524">
        <v>3</v>
      </c>
      <c r="D10" s="523">
        <v>4</v>
      </c>
      <c r="E10" s="524">
        <v>5</v>
      </c>
      <c r="F10" s="523">
        <v>6</v>
      </c>
      <c r="G10" s="524">
        <v>7</v>
      </c>
      <c r="H10" s="523">
        <v>8</v>
      </c>
      <c r="I10" s="524">
        <v>9</v>
      </c>
      <c r="J10" s="523">
        <v>10</v>
      </c>
    </row>
    <row r="11" spans="1:10" s="525" customFormat="1" ht="24" customHeight="1">
      <c r="A11" s="129">
        <v>1</v>
      </c>
      <c r="B11" s="188" t="s">
        <v>743</v>
      </c>
      <c r="C11" s="175" t="s">
        <v>7</v>
      </c>
      <c r="D11" s="612" t="s">
        <v>7</v>
      </c>
      <c r="E11" s="612" t="s">
        <v>7</v>
      </c>
      <c r="F11" s="612" t="s">
        <v>7</v>
      </c>
      <c r="G11" s="612" t="s">
        <v>7</v>
      </c>
      <c r="H11" s="612" t="s">
        <v>7</v>
      </c>
      <c r="I11" s="612" t="s">
        <v>7</v>
      </c>
      <c r="J11" s="612" t="s">
        <v>7</v>
      </c>
    </row>
    <row r="12" spans="1:10" s="525" customFormat="1" ht="24" customHeight="1">
      <c r="A12" s="129">
        <v>2</v>
      </c>
      <c r="B12" s="188" t="s">
        <v>744</v>
      </c>
      <c r="C12" s="612" t="s">
        <v>7</v>
      </c>
      <c r="D12" s="612" t="s">
        <v>7</v>
      </c>
      <c r="E12" s="612" t="s">
        <v>7</v>
      </c>
      <c r="F12" s="612" t="s">
        <v>7</v>
      </c>
      <c r="G12" s="612" t="s">
        <v>7</v>
      </c>
      <c r="H12" s="612" t="s">
        <v>7</v>
      </c>
      <c r="I12" s="612" t="s">
        <v>7</v>
      </c>
      <c r="J12" s="612" t="s">
        <v>7</v>
      </c>
    </row>
    <row r="13" spans="1:10" s="525" customFormat="1" ht="24" customHeight="1">
      <c r="A13" s="129">
        <v>3</v>
      </c>
      <c r="B13" s="188" t="s">
        <v>745</v>
      </c>
      <c r="C13" s="612" t="s">
        <v>7</v>
      </c>
      <c r="D13" s="612" t="s">
        <v>7</v>
      </c>
      <c r="E13" s="612" t="s">
        <v>7</v>
      </c>
      <c r="F13" s="612" t="s">
        <v>7</v>
      </c>
      <c r="G13" s="612" t="s">
        <v>7</v>
      </c>
      <c r="H13" s="612" t="s">
        <v>7</v>
      </c>
      <c r="I13" s="612" t="s">
        <v>7</v>
      </c>
      <c r="J13" s="612" t="s">
        <v>7</v>
      </c>
    </row>
    <row r="14" spans="1:10" s="525" customFormat="1" ht="24" customHeight="1">
      <c r="A14" s="129">
        <v>4</v>
      </c>
      <c r="B14" s="188" t="s">
        <v>746</v>
      </c>
      <c r="C14" s="612" t="s">
        <v>7</v>
      </c>
      <c r="D14" s="612" t="s">
        <v>7</v>
      </c>
      <c r="E14" s="612" t="s">
        <v>7</v>
      </c>
      <c r="F14" s="612" t="s">
        <v>7</v>
      </c>
      <c r="G14" s="612" t="s">
        <v>7</v>
      </c>
      <c r="H14" s="612" t="s">
        <v>7</v>
      </c>
      <c r="I14" s="612" t="s">
        <v>7</v>
      </c>
      <c r="J14" s="612" t="s">
        <v>7</v>
      </c>
    </row>
    <row r="15" spans="1:10" s="525" customFormat="1" ht="24" customHeight="1">
      <c r="A15" s="129">
        <v>5</v>
      </c>
      <c r="B15" s="188" t="s">
        <v>747</v>
      </c>
      <c r="C15" s="612" t="s">
        <v>7</v>
      </c>
      <c r="D15" s="612" t="s">
        <v>7</v>
      </c>
      <c r="E15" s="612" t="s">
        <v>7</v>
      </c>
      <c r="F15" s="612" t="s">
        <v>7</v>
      </c>
      <c r="G15" s="612" t="s">
        <v>7</v>
      </c>
      <c r="H15" s="612" t="s">
        <v>7</v>
      </c>
      <c r="I15" s="612" t="s">
        <v>7</v>
      </c>
      <c r="J15" s="612" t="s">
        <v>7</v>
      </c>
    </row>
    <row r="16" spans="1:10" s="525" customFormat="1" ht="24" customHeight="1">
      <c r="A16" s="129">
        <v>6</v>
      </c>
      <c r="B16" s="188" t="s">
        <v>748</v>
      </c>
      <c r="C16" s="612" t="s">
        <v>7</v>
      </c>
      <c r="D16" s="612" t="s">
        <v>7</v>
      </c>
      <c r="E16" s="612" t="s">
        <v>7</v>
      </c>
      <c r="F16" s="612" t="s">
        <v>7</v>
      </c>
      <c r="G16" s="612" t="s">
        <v>7</v>
      </c>
      <c r="H16" s="612" t="s">
        <v>7</v>
      </c>
      <c r="I16" s="612" t="s">
        <v>7</v>
      </c>
      <c r="J16" s="612" t="s">
        <v>7</v>
      </c>
    </row>
    <row r="17" spans="1:10" s="525" customFormat="1" ht="24" customHeight="1">
      <c r="A17" s="129">
        <v>7</v>
      </c>
      <c r="B17" s="188" t="s">
        <v>749</v>
      </c>
      <c r="C17" s="612" t="s">
        <v>7</v>
      </c>
      <c r="D17" s="612" t="s">
        <v>7</v>
      </c>
      <c r="E17" s="612" t="s">
        <v>7</v>
      </c>
      <c r="F17" s="612" t="s">
        <v>7</v>
      </c>
      <c r="G17" s="612" t="s">
        <v>7</v>
      </c>
      <c r="H17" s="612" t="s">
        <v>7</v>
      </c>
      <c r="I17" s="612" t="s">
        <v>7</v>
      </c>
      <c r="J17" s="612" t="s">
        <v>7</v>
      </c>
    </row>
    <row r="18" spans="1:10" s="525" customFormat="1" ht="24" customHeight="1">
      <c r="A18" s="129">
        <v>8</v>
      </c>
      <c r="B18" s="188" t="s">
        <v>750</v>
      </c>
      <c r="C18" s="612" t="s">
        <v>7</v>
      </c>
      <c r="D18" s="612" t="s">
        <v>7</v>
      </c>
      <c r="E18" s="612" t="s">
        <v>7</v>
      </c>
      <c r="F18" s="612" t="s">
        <v>7</v>
      </c>
      <c r="G18" s="612" t="s">
        <v>7</v>
      </c>
      <c r="H18" s="612" t="s">
        <v>7</v>
      </c>
      <c r="I18" s="612" t="s">
        <v>7</v>
      </c>
      <c r="J18" s="612" t="s">
        <v>7</v>
      </c>
    </row>
    <row r="19" spans="1:10" s="525" customFormat="1" ht="24" customHeight="1">
      <c r="A19" s="129">
        <v>9</v>
      </c>
      <c r="B19" s="188" t="s">
        <v>751</v>
      </c>
      <c r="C19" s="612" t="s">
        <v>7</v>
      </c>
      <c r="D19" s="612" t="s">
        <v>7</v>
      </c>
      <c r="E19" s="612" t="s">
        <v>7</v>
      </c>
      <c r="F19" s="612" t="s">
        <v>7</v>
      </c>
      <c r="G19" s="612" t="s">
        <v>7</v>
      </c>
      <c r="H19" s="612" t="s">
        <v>7</v>
      </c>
      <c r="I19" s="612" t="s">
        <v>7</v>
      </c>
      <c r="J19" s="612" t="s">
        <v>7</v>
      </c>
    </row>
    <row r="20" spans="1:10" s="525" customFormat="1" ht="24" customHeight="1">
      <c r="A20" s="129">
        <v>10</v>
      </c>
      <c r="B20" s="188" t="s">
        <v>752</v>
      </c>
      <c r="C20" s="612" t="s">
        <v>7</v>
      </c>
      <c r="D20" s="612" t="s">
        <v>7</v>
      </c>
      <c r="E20" s="612" t="s">
        <v>7</v>
      </c>
      <c r="F20" s="612" t="s">
        <v>7</v>
      </c>
      <c r="G20" s="612" t="s">
        <v>7</v>
      </c>
      <c r="H20" s="612" t="s">
        <v>7</v>
      </c>
      <c r="I20" s="612" t="s">
        <v>7</v>
      </c>
      <c r="J20" s="612" t="s">
        <v>7</v>
      </c>
    </row>
    <row r="21" spans="1:10" s="525" customFormat="1" ht="24" customHeight="1">
      <c r="A21" s="129">
        <v>11</v>
      </c>
      <c r="B21" s="188" t="s">
        <v>753</v>
      </c>
      <c r="C21" s="612" t="s">
        <v>7</v>
      </c>
      <c r="D21" s="612" t="s">
        <v>7</v>
      </c>
      <c r="E21" s="612" t="s">
        <v>7</v>
      </c>
      <c r="F21" s="612" t="s">
        <v>7</v>
      </c>
      <c r="G21" s="612" t="s">
        <v>7</v>
      </c>
      <c r="H21" s="612" t="s">
        <v>7</v>
      </c>
      <c r="I21" s="612" t="s">
        <v>7</v>
      </c>
      <c r="J21" s="612" t="s">
        <v>7</v>
      </c>
    </row>
    <row r="22" spans="1:10" s="525" customFormat="1" ht="24" customHeight="1">
      <c r="A22" s="129">
        <v>12</v>
      </c>
      <c r="B22" s="188" t="s">
        <v>754</v>
      </c>
      <c r="C22" s="612" t="s">
        <v>7</v>
      </c>
      <c r="D22" s="612" t="s">
        <v>7</v>
      </c>
      <c r="E22" s="612" t="s">
        <v>7</v>
      </c>
      <c r="F22" s="612" t="s">
        <v>7</v>
      </c>
      <c r="G22" s="612" t="s">
        <v>7</v>
      </c>
      <c r="H22" s="612" t="s">
        <v>7</v>
      </c>
      <c r="I22" s="612" t="s">
        <v>7</v>
      </c>
      <c r="J22" s="612" t="s">
        <v>7</v>
      </c>
    </row>
    <row r="23" spans="1:10" s="525" customFormat="1" ht="24" customHeight="1">
      <c r="A23" s="129">
        <v>13</v>
      </c>
      <c r="B23" s="188" t="s">
        <v>755</v>
      </c>
      <c r="C23" s="612" t="s">
        <v>7</v>
      </c>
      <c r="D23" s="612" t="s">
        <v>7</v>
      </c>
      <c r="E23" s="612" t="s">
        <v>7</v>
      </c>
      <c r="F23" s="612" t="s">
        <v>7</v>
      </c>
      <c r="G23" s="612" t="s">
        <v>7</v>
      </c>
      <c r="H23" s="612" t="s">
        <v>7</v>
      </c>
      <c r="I23" s="612" t="s">
        <v>7</v>
      </c>
      <c r="J23" s="612" t="s">
        <v>7</v>
      </c>
    </row>
    <row r="24" spans="1:10" s="527" customFormat="1" ht="28.5" customHeight="1">
      <c r="A24" s="1252" t="s">
        <v>756</v>
      </c>
      <c r="B24" s="1253"/>
      <c r="C24" s="178" t="s">
        <v>7</v>
      </c>
      <c r="D24" s="178" t="s">
        <v>7</v>
      </c>
      <c r="E24" s="526" t="s">
        <v>7</v>
      </c>
      <c r="F24" s="178" t="s">
        <v>7</v>
      </c>
      <c r="G24" s="178" t="s">
        <v>7</v>
      </c>
      <c r="H24" s="178" t="s">
        <v>7</v>
      </c>
      <c r="I24" s="178" t="s">
        <v>7</v>
      </c>
      <c r="J24" s="526" t="s">
        <v>7</v>
      </c>
    </row>
    <row r="25" spans="1:10" ht="20.25" customHeight="1">
      <c r="A25" s="1576" t="s">
        <v>876</v>
      </c>
      <c r="B25" s="1576"/>
      <c r="C25" s="1576"/>
      <c r="D25" s="1576"/>
      <c r="E25" s="1576"/>
      <c r="F25" s="1576"/>
      <c r="G25" s="1576"/>
      <c r="H25" s="1576"/>
      <c r="I25" s="1576"/>
      <c r="J25" s="1576"/>
    </row>
    <row r="27" spans="1:10" s="528" customFormat="1" ht="63" customHeight="1">
      <c r="A27" s="1248" t="s">
        <v>9</v>
      </c>
      <c r="B27" s="1248"/>
      <c r="C27" s="1248"/>
      <c r="D27" s="1248"/>
      <c r="E27" s="115"/>
      <c r="G27" s="115"/>
      <c r="H27" s="1248" t="s">
        <v>723</v>
      </c>
      <c r="I27" s="1248"/>
      <c r="J27" s="1248"/>
    </row>
  </sheetData>
  <sheetProtection/>
  <mergeCells count="20">
    <mergeCell ref="I1:J1"/>
    <mergeCell ref="C4:I4"/>
    <mergeCell ref="I5:J5"/>
    <mergeCell ref="A6:A9"/>
    <mergeCell ref="B6:B9"/>
    <mergeCell ref="C6:C9"/>
    <mergeCell ref="D6:D9"/>
    <mergeCell ref="E6:E9"/>
    <mergeCell ref="A24:B24"/>
    <mergeCell ref="A27:D27"/>
    <mergeCell ref="H27:J27"/>
    <mergeCell ref="B3:I3"/>
    <mergeCell ref="C2:I2"/>
    <mergeCell ref="F6:H6"/>
    <mergeCell ref="I6:I9"/>
    <mergeCell ref="J6:J9"/>
    <mergeCell ref="F7:F9"/>
    <mergeCell ref="G7:G9"/>
    <mergeCell ref="H7:H9"/>
    <mergeCell ref="A25:J25"/>
  </mergeCells>
  <printOptions horizontalCentered="1"/>
  <pageMargins left="0.7" right="0.2" top="0.35" bottom="0.25" header="0.2" footer="0.2"/>
  <pageSetup horizontalDpi="600" verticalDpi="600" orientation="landscape" paperSize="9" scale="8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FD9C6"/>
  </sheetPr>
  <dimension ref="A1:J23"/>
  <sheetViews>
    <sheetView view="pageBreakPreview" zoomScale="85" zoomScaleSheetLayoutView="85" zoomScalePageLayoutView="0" workbookViewId="0" topLeftCell="A1">
      <selection activeCell="G34" sqref="G34"/>
    </sheetView>
  </sheetViews>
  <sheetFormatPr defaultColWidth="9.140625" defaultRowHeight="12.75"/>
  <cols>
    <col min="2" max="2" width="16.28125" style="0" customWidth="1"/>
    <col min="3" max="3" width="10.421875" style="0" customWidth="1"/>
    <col min="5" max="5" width="8.28125" style="0" customWidth="1"/>
    <col min="6" max="6" width="8.140625" style="0" customWidth="1"/>
    <col min="7" max="7" width="7.00390625" style="0" customWidth="1"/>
    <col min="8" max="8" width="20.28125" style="0" customWidth="1"/>
    <col min="9" max="9" width="20.00390625" style="0" customWidth="1"/>
    <col min="10" max="10" width="17.421875" style="0" customWidth="1"/>
  </cols>
  <sheetData>
    <row r="1" spans="1:10" ht="18">
      <c r="A1" s="1581" t="s">
        <v>819</v>
      </c>
      <c r="B1" s="1581"/>
      <c r="C1" s="1581"/>
      <c r="D1" s="1581"/>
      <c r="E1" s="1581"/>
      <c r="F1" s="1581"/>
      <c r="G1" s="1581"/>
      <c r="H1" s="1581"/>
      <c r="I1" s="1581"/>
      <c r="J1" s="588" t="s">
        <v>502</v>
      </c>
    </row>
    <row r="2" spans="1:10" ht="21">
      <c r="A2" s="1582" t="s">
        <v>655</v>
      </c>
      <c r="B2" s="1582"/>
      <c r="C2" s="1582"/>
      <c r="D2" s="1582"/>
      <c r="E2" s="1582"/>
      <c r="F2" s="1582"/>
      <c r="G2" s="1582"/>
      <c r="H2" s="1582"/>
      <c r="I2" s="1582"/>
      <c r="J2" s="1582"/>
    </row>
    <row r="3" spans="1:9" ht="18">
      <c r="A3" s="1581" t="s">
        <v>501</v>
      </c>
      <c r="B3" s="1581"/>
      <c r="C3" s="1581"/>
      <c r="D3" s="1581"/>
      <c r="E3" s="1581"/>
      <c r="F3" s="1581"/>
      <c r="G3" s="1581"/>
      <c r="H3" s="1581"/>
      <c r="I3" s="1581"/>
    </row>
    <row r="4" spans="1:9" ht="15">
      <c r="A4" s="36" t="s">
        <v>793</v>
      </c>
      <c r="B4" s="36"/>
      <c r="C4" s="36"/>
      <c r="D4" s="36"/>
      <c r="E4" s="36"/>
      <c r="F4" s="36"/>
      <c r="G4" s="36"/>
      <c r="H4" s="36"/>
      <c r="I4" s="35" t="s">
        <v>663</v>
      </c>
    </row>
    <row r="5" spans="1:10" s="486" customFormat="1" ht="16.5" customHeight="1">
      <c r="A5" s="1583" t="s">
        <v>2</v>
      </c>
      <c r="B5" s="1583" t="s">
        <v>795</v>
      </c>
      <c r="C5" s="1583" t="s">
        <v>357</v>
      </c>
      <c r="D5" s="1513"/>
      <c r="E5" s="1513"/>
      <c r="F5" s="1583" t="s">
        <v>359</v>
      </c>
      <c r="G5" s="1583"/>
      <c r="H5" s="1583"/>
      <c r="I5" s="1583"/>
      <c r="J5" s="1583" t="s">
        <v>363</v>
      </c>
    </row>
    <row r="6" spans="1:10" s="486" customFormat="1" ht="63" customHeight="1">
      <c r="A6" s="1583"/>
      <c r="B6" s="1583"/>
      <c r="C6" s="1583"/>
      <c r="D6" s="72" t="s">
        <v>946</v>
      </c>
      <c r="E6" s="72" t="s">
        <v>358</v>
      </c>
      <c r="F6" s="529" t="s">
        <v>360</v>
      </c>
      <c r="G6" s="529" t="s">
        <v>361</v>
      </c>
      <c r="H6" s="529" t="s">
        <v>362</v>
      </c>
      <c r="I6" s="529" t="s">
        <v>39</v>
      </c>
      <c r="J6" s="1583"/>
    </row>
    <row r="7" spans="1:10" ht="15">
      <c r="A7" s="530" t="s">
        <v>236</v>
      </c>
      <c r="B7" s="530" t="s">
        <v>237</v>
      </c>
      <c r="C7" s="530">
        <v>3</v>
      </c>
      <c r="D7" s="530" t="s">
        <v>239</v>
      </c>
      <c r="E7" s="530" t="s">
        <v>240</v>
      </c>
      <c r="F7" s="530" t="s">
        <v>243</v>
      </c>
      <c r="G7" s="530" t="s">
        <v>264</v>
      </c>
      <c r="H7" s="530" t="s">
        <v>265</v>
      </c>
      <c r="I7" s="530" t="s">
        <v>266</v>
      </c>
      <c r="J7" s="530" t="s">
        <v>294</v>
      </c>
    </row>
    <row r="8" spans="1:10" s="99" customFormat="1" ht="22.5" customHeight="1">
      <c r="A8" s="401">
        <v>1</v>
      </c>
      <c r="B8" s="312" t="s">
        <v>743</v>
      </c>
      <c r="C8" s="976">
        <v>5</v>
      </c>
      <c r="D8" s="493" t="s">
        <v>964</v>
      </c>
      <c r="E8" s="531">
        <f>'AT-3'!G8</f>
        <v>3141</v>
      </c>
      <c r="F8" s="976" t="s">
        <v>7</v>
      </c>
      <c r="G8" s="976" t="s">
        <v>7</v>
      </c>
      <c r="H8" s="976" t="s">
        <v>7</v>
      </c>
      <c r="I8" s="1584" t="s">
        <v>965</v>
      </c>
      <c r="J8" s="1055" t="s">
        <v>7</v>
      </c>
    </row>
    <row r="9" spans="1:10" s="99" customFormat="1" ht="22.5" customHeight="1">
      <c r="A9" s="401">
        <v>2</v>
      </c>
      <c r="B9" s="312" t="s">
        <v>744</v>
      </c>
      <c r="C9" s="976">
        <v>5</v>
      </c>
      <c r="D9" s="493" t="s">
        <v>964</v>
      </c>
      <c r="E9" s="531">
        <f>'AT-3'!G9</f>
        <v>2701</v>
      </c>
      <c r="F9" s="976" t="s">
        <v>7</v>
      </c>
      <c r="G9" s="976" t="s">
        <v>7</v>
      </c>
      <c r="H9" s="976" t="s">
        <v>7</v>
      </c>
      <c r="I9" s="1585"/>
      <c r="J9" s="1055" t="s">
        <v>7</v>
      </c>
    </row>
    <row r="10" spans="1:10" s="99" customFormat="1" ht="22.5" customHeight="1">
      <c r="A10" s="401">
        <v>3</v>
      </c>
      <c r="B10" s="312" t="s">
        <v>745</v>
      </c>
      <c r="C10" s="976">
        <v>5</v>
      </c>
      <c r="D10" s="493" t="s">
        <v>964</v>
      </c>
      <c r="E10" s="531">
        <f>'AT-3'!G10</f>
        <v>3856</v>
      </c>
      <c r="F10" s="976" t="s">
        <v>7</v>
      </c>
      <c r="G10" s="976" t="s">
        <v>7</v>
      </c>
      <c r="H10" s="976" t="s">
        <v>7</v>
      </c>
      <c r="I10" s="1585"/>
      <c r="J10" s="1055" t="s">
        <v>7</v>
      </c>
    </row>
    <row r="11" spans="1:10" s="99" customFormat="1" ht="22.5" customHeight="1">
      <c r="A11" s="401">
        <v>4</v>
      </c>
      <c r="B11" s="312" t="s">
        <v>746</v>
      </c>
      <c r="C11" s="976">
        <v>5</v>
      </c>
      <c r="D11" s="493" t="s">
        <v>964</v>
      </c>
      <c r="E11" s="531">
        <f>'AT-3'!G11</f>
        <v>4229</v>
      </c>
      <c r="F11" s="976" t="s">
        <v>7</v>
      </c>
      <c r="G11" s="976" t="s">
        <v>7</v>
      </c>
      <c r="H11" s="976" t="s">
        <v>7</v>
      </c>
      <c r="I11" s="1585"/>
      <c r="J11" s="1055" t="s">
        <v>7</v>
      </c>
    </row>
    <row r="12" spans="1:10" s="99" customFormat="1" ht="22.5" customHeight="1">
      <c r="A12" s="401">
        <v>5</v>
      </c>
      <c r="B12" s="312" t="s">
        <v>747</v>
      </c>
      <c r="C12" s="976">
        <v>5</v>
      </c>
      <c r="D12" s="493" t="s">
        <v>964</v>
      </c>
      <c r="E12" s="531">
        <f>'AT-3'!G12</f>
        <v>3253</v>
      </c>
      <c r="F12" s="976" t="s">
        <v>7</v>
      </c>
      <c r="G12" s="976" t="s">
        <v>7</v>
      </c>
      <c r="H12" s="976" t="s">
        <v>7</v>
      </c>
      <c r="I12" s="1585"/>
      <c r="J12" s="976" t="s">
        <v>7</v>
      </c>
    </row>
    <row r="13" spans="1:10" s="99" customFormat="1" ht="22.5" customHeight="1">
      <c r="A13" s="401">
        <v>6</v>
      </c>
      <c r="B13" s="312" t="s">
        <v>748</v>
      </c>
      <c r="C13" s="976">
        <v>5</v>
      </c>
      <c r="D13" s="493" t="s">
        <v>964</v>
      </c>
      <c r="E13" s="531">
        <f>'AT-3'!G13</f>
        <v>3118</v>
      </c>
      <c r="F13" s="976" t="s">
        <v>7</v>
      </c>
      <c r="G13" s="976" t="s">
        <v>7</v>
      </c>
      <c r="H13" s="976" t="s">
        <v>7</v>
      </c>
      <c r="I13" s="1585"/>
      <c r="J13" s="1055" t="s">
        <v>7</v>
      </c>
    </row>
    <row r="14" spans="1:10" s="99" customFormat="1" ht="22.5" customHeight="1">
      <c r="A14" s="401">
        <v>7</v>
      </c>
      <c r="B14" s="312" t="s">
        <v>749</v>
      </c>
      <c r="C14" s="976">
        <v>5</v>
      </c>
      <c r="D14" s="493" t="s">
        <v>964</v>
      </c>
      <c r="E14" s="531">
        <f>'AT-3'!G14</f>
        <v>3567</v>
      </c>
      <c r="F14" s="976" t="s">
        <v>7</v>
      </c>
      <c r="G14" s="976" t="s">
        <v>7</v>
      </c>
      <c r="H14" s="976" t="s">
        <v>7</v>
      </c>
      <c r="I14" s="1585"/>
      <c r="J14" s="1055" t="s">
        <v>7</v>
      </c>
    </row>
    <row r="15" spans="1:10" s="99" customFormat="1" ht="22.5" customHeight="1">
      <c r="A15" s="401">
        <v>8</v>
      </c>
      <c r="B15" s="312" t="s">
        <v>750</v>
      </c>
      <c r="C15" s="976">
        <v>5</v>
      </c>
      <c r="D15" s="493" t="s">
        <v>964</v>
      </c>
      <c r="E15" s="531">
        <f>'AT-3'!G15</f>
        <v>3377</v>
      </c>
      <c r="F15" s="976" t="s">
        <v>7</v>
      </c>
      <c r="G15" s="976" t="s">
        <v>7</v>
      </c>
      <c r="H15" s="976" t="s">
        <v>7</v>
      </c>
      <c r="I15" s="1585"/>
      <c r="J15" s="1055" t="s">
        <v>7</v>
      </c>
    </row>
    <row r="16" spans="1:10" s="99" customFormat="1" ht="22.5" customHeight="1">
      <c r="A16" s="401">
        <v>9</v>
      </c>
      <c r="B16" s="312" t="s">
        <v>751</v>
      </c>
      <c r="C16" s="976">
        <v>5</v>
      </c>
      <c r="D16" s="493" t="s">
        <v>964</v>
      </c>
      <c r="E16" s="531">
        <f>'AT-3'!G16</f>
        <v>3404</v>
      </c>
      <c r="F16" s="976" t="s">
        <v>7</v>
      </c>
      <c r="G16" s="976" t="s">
        <v>7</v>
      </c>
      <c r="H16" s="976" t="s">
        <v>7</v>
      </c>
      <c r="I16" s="1585"/>
      <c r="J16" s="1055" t="s">
        <v>7</v>
      </c>
    </row>
    <row r="17" spans="1:10" s="99" customFormat="1" ht="22.5" customHeight="1">
      <c r="A17" s="401">
        <v>10</v>
      </c>
      <c r="B17" s="312" t="s">
        <v>752</v>
      </c>
      <c r="C17" s="976">
        <v>5</v>
      </c>
      <c r="D17" s="493" t="s">
        <v>964</v>
      </c>
      <c r="E17" s="531">
        <f>'AT-3'!G17</f>
        <v>4805</v>
      </c>
      <c r="F17" s="976" t="s">
        <v>7</v>
      </c>
      <c r="G17" s="976" t="s">
        <v>7</v>
      </c>
      <c r="H17" s="532" t="s">
        <v>947</v>
      </c>
      <c r="I17" s="1585"/>
      <c r="J17" s="1055" t="s">
        <v>7</v>
      </c>
    </row>
    <row r="18" spans="1:10" s="99" customFormat="1" ht="22.5" customHeight="1">
      <c r="A18" s="401">
        <v>11</v>
      </c>
      <c r="B18" s="312" t="s">
        <v>753</v>
      </c>
      <c r="C18" s="976">
        <v>5</v>
      </c>
      <c r="D18" s="493" t="s">
        <v>964</v>
      </c>
      <c r="E18" s="531">
        <f>'AT-3'!G18</f>
        <v>3330</v>
      </c>
      <c r="F18" s="976" t="s">
        <v>7</v>
      </c>
      <c r="G18" s="976" t="s">
        <v>7</v>
      </c>
      <c r="H18" s="976" t="s">
        <v>7</v>
      </c>
      <c r="I18" s="1585"/>
      <c r="J18" s="1055" t="s">
        <v>7</v>
      </c>
    </row>
    <row r="19" spans="1:10" s="99" customFormat="1" ht="22.5" customHeight="1">
      <c r="A19" s="401">
        <v>12</v>
      </c>
      <c r="B19" s="312" t="s">
        <v>754</v>
      </c>
      <c r="C19" s="976">
        <v>5</v>
      </c>
      <c r="D19" s="493" t="s">
        <v>964</v>
      </c>
      <c r="E19" s="531">
        <f>'AT-3'!G19</f>
        <v>3753</v>
      </c>
      <c r="F19" s="976" t="s">
        <v>7</v>
      </c>
      <c r="G19" s="976" t="s">
        <v>7</v>
      </c>
      <c r="H19" s="976" t="s">
        <v>7</v>
      </c>
      <c r="I19" s="1585"/>
      <c r="J19" s="1055" t="s">
        <v>7</v>
      </c>
    </row>
    <row r="20" spans="1:10" s="99" customFormat="1" ht="22.5" customHeight="1">
      <c r="A20" s="401">
        <v>13</v>
      </c>
      <c r="B20" s="312" t="s">
        <v>755</v>
      </c>
      <c r="C20" s="976">
        <v>5</v>
      </c>
      <c r="D20" s="493" t="s">
        <v>964</v>
      </c>
      <c r="E20" s="531">
        <f>'AT-3'!G20</f>
        <v>2889</v>
      </c>
      <c r="F20" s="976" t="s">
        <v>7</v>
      </c>
      <c r="G20" s="976" t="s">
        <v>7</v>
      </c>
      <c r="H20" s="976" t="s">
        <v>7</v>
      </c>
      <c r="I20" s="1586"/>
      <c r="J20" s="1055" t="s">
        <v>7</v>
      </c>
    </row>
    <row r="21" spans="1:10" s="397" customFormat="1" ht="22.5" customHeight="1">
      <c r="A21" s="1580" t="s">
        <v>756</v>
      </c>
      <c r="B21" s="1580"/>
      <c r="C21" s="1004" t="s">
        <v>7</v>
      </c>
      <c r="D21" s="1004" t="s">
        <v>7</v>
      </c>
      <c r="E21" s="1054">
        <f>'AT-3'!G21</f>
        <v>45423</v>
      </c>
      <c r="F21" s="976" t="s">
        <v>7</v>
      </c>
      <c r="G21" s="976" t="s">
        <v>7</v>
      </c>
      <c r="H21" s="488" t="s">
        <v>7</v>
      </c>
      <c r="I21" s="1004" t="s">
        <v>7</v>
      </c>
      <c r="J21" s="1055" t="s">
        <v>7</v>
      </c>
    </row>
    <row r="22" spans="1:10" s="99" customFormat="1" ht="15.75" customHeight="1">
      <c r="A22" s="397"/>
      <c r="B22" s="397"/>
      <c r="C22" s="397"/>
      <c r="D22" s="397"/>
      <c r="E22" s="397"/>
      <c r="F22" s="397"/>
      <c r="G22" s="397"/>
      <c r="H22" s="397"/>
      <c r="I22" s="397"/>
      <c r="J22" s="397"/>
    </row>
    <row r="23" spans="1:10" s="99" customFormat="1" ht="60" customHeight="1">
      <c r="A23" s="1489" t="s">
        <v>722</v>
      </c>
      <c r="B23" s="1489"/>
      <c r="C23" s="96"/>
      <c r="D23" s="98"/>
      <c r="E23" s="98"/>
      <c r="I23" s="1587" t="s">
        <v>723</v>
      </c>
      <c r="J23" s="1587"/>
    </row>
  </sheetData>
  <sheetProtection/>
  <mergeCells count="13">
    <mergeCell ref="A21:B21"/>
    <mergeCell ref="A23:B23"/>
    <mergeCell ref="A1:I1"/>
    <mergeCell ref="A2:J2"/>
    <mergeCell ref="A3:I3"/>
    <mergeCell ref="A5:A6"/>
    <mergeCell ref="B5:B6"/>
    <mergeCell ref="C5:C6"/>
    <mergeCell ref="D5:E5"/>
    <mergeCell ref="F5:I5"/>
    <mergeCell ref="J5:J6"/>
    <mergeCell ref="I8:I20"/>
    <mergeCell ref="I23:J23"/>
  </mergeCells>
  <printOptions horizontalCentered="1"/>
  <pageMargins left="0.7" right="0.2" top="0.25" bottom="0.2" header="0.2" footer="0.2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FD9C6"/>
  </sheetPr>
  <dimension ref="A1:K26"/>
  <sheetViews>
    <sheetView view="pageBreakPreview" zoomScale="90" zoomScaleSheetLayoutView="90" zoomScalePageLayoutView="0" workbookViewId="0" topLeftCell="A6">
      <selection activeCell="G34" sqref="G34"/>
    </sheetView>
  </sheetViews>
  <sheetFormatPr defaultColWidth="9.140625" defaultRowHeight="12.75"/>
  <cols>
    <col min="1" max="1" width="8.57421875" style="535" customWidth="1"/>
    <col min="2" max="2" width="32.140625" style="535" customWidth="1"/>
    <col min="3" max="3" width="14.28125" style="535" customWidth="1"/>
    <col min="4" max="5" width="11.7109375" style="535" customWidth="1"/>
    <col min="6" max="6" width="12.00390625" style="535" customWidth="1"/>
    <col min="7" max="7" width="12.57421875" style="535" customWidth="1"/>
    <col min="8" max="8" width="11.8515625" style="535" customWidth="1"/>
    <col min="9" max="9" width="12.00390625" style="535" customWidth="1"/>
    <col min="10" max="10" width="11.8515625" style="535" customWidth="1"/>
    <col min="11" max="11" width="17.00390625" style="535" customWidth="1"/>
    <col min="12" max="16384" width="9.140625" style="535" customWidth="1"/>
  </cols>
  <sheetData>
    <row r="1" spans="8:11" ht="15">
      <c r="H1" s="1591"/>
      <c r="I1" s="1591"/>
      <c r="J1" s="536"/>
      <c r="K1" s="537" t="s">
        <v>796</v>
      </c>
    </row>
    <row r="2" spans="1:11" ht="15">
      <c r="A2" s="1591" t="s">
        <v>0</v>
      </c>
      <c r="B2" s="1591"/>
      <c r="C2" s="1591"/>
      <c r="D2" s="1591"/>
      <c r="E2" s="1591"/>
      <c r="F2" s="1591"/>
      <c r="G2" s="1591"/>
      <c r="H2" s="1591"/>
      <c r="I2" s="1591"/>
      <c r="J2" s="1591"/>
      <c r="K2" s="1591"/>
    </row>
    <row r="3" spans="1:11" ht="20.25" customHeight="1">
      <c r="A3" s="1591" t="s">
        <v>655</v>
      </c>
      <c r="B3" s="1591"/>
      <c r="C3" s="1591"/>
      <c r="D3" s="1591"/>
      <c r="E3" s="1591"/>
      <c r="F3" s="1591"/>
      <c r="G3" s="1591"/>
      <c r="H3" s="1591"/>
      <c r="I3" s="1591"/>
      <c r="J3" s="1591"/>
      <c r="K3" s="1591"/>
    </row>
    <row r="5" spans="1:11" ht="15">
      <c r="A5" s="1592" t="s">
        <v>503</v>
      </c>
      <c r="B5" s="1592"/>
      <c r="C5" s="1592"/>
      <c r="D5" s="1592"/>
      <c r="E5" s="1592"/>
      <c r="F5" s="1592"/>
      <c r="G5" s="1592"/>
      <c r="H5" s="1592"/>
      <c r="I5" s="1592"/>
      <c r="J5" s="1592"/>
      <c r="K5" s="1592"/>
    </row>
    <row r="7" ht="16.5">
      <c r="A7" s="538" t="s">
        <v>741</v>
      </c>
    </row>
    <row r="8" spans="1:11" s="539" customFormat="1" ht="15">
      <c r="A8" s="535"/>
      <c r="B8" s="535"/>
      <c r="C8" s="535"/>
      <c r="D8" s="535"/>
      <c r="E8" s="535"/>
      <c r="F8" s="535"/>
      <c r="G8" s="535"/>
      <c r="H8" s="535"/>
      <c r="I8" s="535"/>
      <c r="J8" s="1593" t="s">
        <v>663</v>
      </c>
      <c r="K8" s="1593"/>
    </row>
    <row r="9" spans="1:11" s="539" customFormat="1" ht="39.75" customHeight="1">
      <c r="A9" s="1594" t="s">
        <v>258</v>
      </c>
      <c r="B9" s="1594" t="s">
        <v>259</v>
      </c>
      <c r="C9" s="1596" t="s">
        <v>260</v>
      </c>
      <c r="D9" s="1597"/>
      <c r="E9" s="1597"/>
      <c r="F9" s="1598"/>
      <c r="G9" s="1596" t="s">
        <v>820</v>
      </c>
      <c r="H9" s="1597"/>
      <c r="I9" s="1597"/>
      <c r="J9" s="1598"/>
      <c r="K9" s="1594" t="s">
        <v>70</v>
      </c>
    </row>
    <row r="10" spans="1:11" s="539" customFormat="1" ht="37.5" customHeight="1">
      <c r="A10" s="1595"/>
      <c r="B10" s="1595"/>
      <c r="C10" s="540" t="s">
        <v>261</v>
      </c>
      <c r="D10" s="540" t="s">
        <v>262</v>
      </c>
      <c r="E10" s="540" t="s">
        <v>263</v>
      </c>
      <c r="F10" s="540" t="s">
        <v>13</v>
      </c>
      <c r="G10" s="540" t="s">
        <v>261</v>
      </c>
      <c r="H10" s="540" t="s">
        <v>262</v>
      </c>
      <c r="I10" s="540" t="s">
        <v>263</v>
      </c>
      <c r="J10" s="540" t="s">
        <v>13</v>
      </c>
      <c r="K10" s="1595"/>
    </row>
    <row r="11" spans="1:11" s="539" customFormat="1" ht="15">
      <c r="A11" s="541" t="s">
        <v>236</v>
      </c>
      <c r="B11" s="541" t="s">
        <v>237</v>
      </c>
      <c r="C11" s="541" t="s">
        <v>238</v>
      </c>
      <c r="D11" s="541" t="s">
        <v>239</v>
      </c>
      <c r="E11" s="541" t="s">
        <v>240</v>
      </c>
      <c r="F11" s="541" t="s">
        <v>241</v>
      </c>
      <c r="G11" s="541" t="s">
        <v>242</v>
      </c>
      <c r="H11" s="541" t="s">
        <v>243</v>
      </c>
      <c r="I11" s="541" t="s">
        <v>264</v>
      </c>
      <c r="J11" s="541" t="s">
        <v>265</v>
      </c>
      <c r="K11" s="541" t="s">
        <v>266</v>
      </c>
    </row>
    <row r="12" spans="1:11" s="546" customFormat="1" ht="24.75" customHeight="1">
      <c r="A12" s="542" t="s">
        <v>22</v>
      </c>
      <c r="B12" s="543" t="s">
        <v>267</v>
      </c>
      <c r="C12" s="544"/>
      <c r="D12" s="544"/>
      <c r="E12" s="544"/>
      <c r="F12" s="544"/>
      <c r="G12" s="544"/>
      <c r="H12" s="544"/>
      <c r="I12" s="545"/>
      <c r="J12" s="545"/>
      <c r="K12" s="543"/>
    </row>
    <row r="13" spans="1:11" s="549" customFormat="1" ht="24.75" customHeight="1">
      <c r="A13" s="542"/>
      <c r="B13" s="547" t="s">
        <v>797</v>
      </c>
      <c r="C13" s="548">
        <v>1</v>
      </c>
      <c r="D13" s="548">
        <v>0</v>
      </c>
      <c r="E13" s="548">
        <v>0</v>
      </c>
      <c r="F13" s="548">
        <f>C13+D13+E13</f>
        <v>1</v>
      </c>
      <c r="G13" s="548">
        <v>0</v>
      </c>
      <c r="H13" s="548">
        <v>0</v>
      </c>
      <c r="I13" s="548">
        <v>0</v>
      </c>
      <c r="J13" s="548">
        <f>SUM(G13:I13)</f>
        <v>0</v>
      </c>
      <c r="K13" s="543"/>
    </row>
    <row r="14" spans="1:11" ht="24.75" customHeight="1">
      <c r="A14" s="550"/>
      <c r="B14" s="547" t="s">
        <v>798</v>
      </c>
      <c r="C14" s="548">
        <v>1</v>
      </c>
      <c r="D14" s="551">
        <v>13</v>
      </c>
      <c r="E14" s="548">
        <v>0</v>
      </c>
      <c r="F14" s="548">
        <f>C14+D14+E14</f>
        <v>14</v>
      </c>
      <c r="G14" s="548">
        <v>0</v>
      </c>
      <c r="H14" s="548">
        <v>0</v>
      </c>
      <c r="I14" s="548">
        <v>0</v>
      </c>
      <c r="J14" s="548">
        <f>SUM(G14:I14)</f>
        <v>0</v>
      </c>
      <c r="K14" s="552"/>
    </row>
    <row r="15" spans="1:11" ht="24.75" customHeight="1">
      <c r="A15" s="553"/>
      <c r="B15" s="547" t="s">
        <v>799</v>
      </c>
      <c r="C15" s="548">
        <v>1</v>
      </c>
      <c r="D15" s="551">
        <v>13</v>
      </c>
      <c r="E15" s="548">
        <v>0</v>
      </c>
      <c r="F15" s="548">
        <f>C15+D15+E15</f>
        <v>14</v>
      </c>
      <c r="G15" s="548">
        <v>0</v>
      </c>
      <c r="H15" s="548">
        <v>0</v>
      </c>
      <c r="I15" s="548">
        <v>0</v>
      </c>
      <c r="J15" s="548">
        <f>SUM(G15:I15)</f>
        <v>0</v>
      </c>
      <c r="K15" s="552"/>
    </row>
    <row r="16" spans="1:11" s="555" customFormat="1" ht="24.75" customHeight="1">
      <c r="A16" s="550"/>
      <c r="B16" s="547" t="s">
        <v>800</v>
      </c>
      <c r="C16" s="548">
        <v>1</v>
      </c>
      <c r="D16" s="551">
        <v>1</v>
      </c>
      <c r="E16" s="548">
        <v>0</v>
      </c>
      <c r="F16" s="548">
        <f>C16+D16+E16</f>
        <v>2</v>
      </c>
      <c r="G16" s="548">
        <v>0</v>
      </c>
      <c r="H16" s="548">
        <v>0</v>
      </c>
      <c r="I16" s="548">
        <v>1</v>
      </c>
      <c r="J16" s="548">
        <f>SUM(G16:I16)</f>
        <v>1</v>
      </c>
      <c r="K16" s="554"/>
    </row>
    <row r="17" spans="1:11" s="555" customFormat="1" ht="24.75" customHeight="1">
      <c r="A17" s="550"/>
      <c r="B17" s="547" t="s">
        <v>801</v>
      </c>
      <c r="C17" s="548">
        <v>1</v>
      </c>
      <c r="D17" s="551">
        <v>1</v>
      </c>
      <c r="E17" s="548">
        <v>0</v>
      </c>
      <c r="F17" s="548">
        <f>C17+D17+E17</f>
        <v>2</v>
      </c>
      <c r="G17" s="548">
        <v>0</v>
      </c>
      <c r="H17" s="548">
        <v>0</v>
      </c>
      <c r="I17" s="548">
        <v>1</v>
      </c>
      <c r="J17" s="548">
        <f>SUM(G17:I17)</f>
        <v>1</v>
      </c>
      <c r="K17" s="554"/>
    </row>
    <row r="18" spans="1:11" s="555" customFormat="1" ht="24.75" customHeight="1">
      <c r="A18" s="550"/>
      <c r="B18" s="556"/>
      <c r="C18" s="655"/>
      <c r="D18" s="655"/>
      <c r="E18" s="655"/>
      <c r="F18" s="655"/>
      <c r="G18" s="655"/>
      <c r="H18" s="656"/>
      <c r="I18" s="655"/>
      <c r="J18" s="655"/>
      <c r="K18" s="554"/>
    </row>
    <row r="19" spans="1:11" s="555" customFormat="1" ht="24.75" customHeight="1">
      <c r="A19" s="550" t="s">
        <v>26</v>
      </c>
      <c r="B19" s="543" t="s">
        <v>802</v>
      </c>
      <c r="C19" s="657"/>
      <c r="D19" s="657"/>
      <c r="E19" s="657"/>
      <c r="F19" s="657"/>
      <c r="G19" s="657"/>
      <c r="H19" s="657"/>
      <c r="I19" s="657"/>
      <c r="J19" s="657"/>
      <c r="K19" s="554"/>
    </row>
    <row r="20" spans="1:11" s="555" customFormat="1" ht="22.5" customHeight="1">
      <c r="A20" s="557" t="s">
        <v>257</v>
      </c>
      <c r="B20" s="547" t="s">
        <v>803</v>
      </c>
      <c r="C20" s="548">
        <v>1</v>
      </c>
      <c r="D20" s="548">
        <v>13</v>
      </c>
      <c r="E20" s="548">
        <v>0</v>
      </c>
      <c r="F20" s="548">
        <f>C20+D20+E20</f>
        <v>14</v>
      </c>
      <c r="G20" s="548">
        <v>1</v>
      </c>
      <c r="H20" s="548">
        <v>0</v>
      </c>
      <c r="I20" s="548">
        <v>670</v>
      </c>
      <c r="J20" s="548">
        <f>SUM(G20:I20)</f>
        <v>671</v>
      </c>
      <c r="K20" s="554"/>
    </row>
    <row r="21" spans="1:11" ht="22.5" customHeight="1">
      <c r="A21" s="553"/>
      <c r="B21" s="547" t="s">
        <v>804</v>
      </c>
      <c r="C21" s="548">
        <v>1</v>
      </c>
      <c r="D21" s="548">
        <v>0</v>
      </c>
      <c r="E21" s="548">
        <v>0</v>
      </c>
      <c r="F21" s="548">
        <f>C21+D21+E21</f>
        <v>1</v>
      </c>
      <c r="G21" s="548">
        <v>0</v>
      </c>
      <c r="H21" s="548">
        <v>0</v>
      </c>
      <c r="I21" s="548">
        <v>0</v>
      </c>
      <c r="J21" s="548">
        <f>SUM(G21:I21)</f>
        <v>0</v>
      </c>
      <c r="K21" s="552"/>
    </row>
    <row r="22" spans="1:11" ht="32.25" customHeight="1">
      <c r="A22" s="553"/>
      <c r="B22" s="658" t="s">
        <v>877</v>
      </c>
      <c r="C22" s="548">
        <v>0</v>
      </c>
      <c r="D22" s="548">
        <v>0</v>
      </c>
      <c r="E22" s="548">
        <v>0</v>
      </c>
      <c r="F22" s="548">
        <f>C22+D22+E22</f>
        <v>0</v>
      </c>
      <c r="G22" s="548">
        <v>3</v>
      </c>
      <c r="H22" s="548">
        <v>13</v>
      </c>
      <c r="I22" s="548">
        <v>0</v>
      </c>
      <c r="J22" s="548">
        <f>SUM(G22:I22)</f>
        <v>16</v>
      </c>
      <c r="K22" s="552"/>
    </row>
    <row r="23" spans="1:11" ht="32.25" customHeight="1">
      <c r="A23" s="553"/>
      <c r="B23" s="658" t="s">
        <v>966</v>
      </c>
      <c r="C23" s="548">
        <v>0</v>
      </c>
      <c r="D23" s="548">
        <v>0</v>
      </c>
      <c r="E23" s="548">
        <v>0</v>
      </c>
      <c r="F23" s="548">
        <f>C23+D23+E23</f>
        <v>0</v>
      </c>
      <c r="G23" s="548">
        <v>2</v>
      </c>
      <c r="H23" s="548">
        <v>13</v>
      </c>
      <c r="I23" s="548">
        <v>0</v>
      </c>
      <c r="J23" s="548">
        <f>SUM(G23:I23)</f>
        <v>15</v>
      </c>
      <c r="K23" s="552"/>
    </row>
    <row r="24" ht="17.25" customHeight="1">
      <c r="A24" s="535" t="s">
        <v>805</v>
      </c>
    </row>
    <row r="25" spans="8:11" ht="21.75" customHeight="1">
      <c r="H25" s="1588"/>
      <c r="I25" s="1588"/>
      <c r="J25" s="1588"/>
      <c r="K25" s="1588"/>
    </row>
    <row r="26" spans="1:11" ht="62.25" customHeight="1">
      <c r="A26" s="1589" t="s">
        <v>761</v>
      </c>
      <c r="B26" s="1589"/>
      <c r="C26" s="558"/>
      <c r="D26" s="559"/>
      <c r="E26" s="559"/>
      <c r="F26" s="560"/>
      <c r="G26" s="560"/>
      <c r="H26" s="560"/>
      <c r="I26" s="1590" t="s">
        <v>806</v>
      </c>
      <c r="J26" s="1590"/>
      <c r="K26" s="1590"/>
    </row>
  </sheetData>
  <sheetProtection/>
  <mergeCells count="13">
    <mergeCell ref="H25:K25"/>
    <mergeCell ref="A26:B26"/>
    <mergeCell ref="I26:K26"/>
    <mergeCell ref="H1:I1"/>
    <mergeCell ref="A2:K2"/>
    <mergeCell ref="A3:K3"/>
    <mergeCell ref="A5:K5"/>
    <mergeCell ref="J8:K8"/>
    <mergeCell ref="A9:A10"/>
    <mergeCell ref="B9:B10"/>
    <mergeCell ref="C9:F9"/>
    <mergeCell ref="G9:J9"/>
    <mergeCell ref="K9:K10"/>
  </mergeCells>
  <printOptions horizontalCentered="1"/>
  <pageMargins left="0.748031496062992" right="0.196850393700787" top="0.196850393700787" bottom="0.393700787401575" header="0.196850393700787" footer="0.196850393700787"/>
  <pageSetup horizontalDpi="600" verticalDpi="600" orientation="landscape" paperSize="9" scale="86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FD9C6"/>
    <pageSetUpPr fitToPage="1"/>
  </sheetPr>
  <dimension ref="A1:H24"/>
  <sheetViews>
    <sheetView view="pageBreakPreview" zoomScale="115" zoomScaleSheetLayoutView="115" zoomScalePageLayoutView="0" workbookViewId="0" topLeftCell="A8">
      <selection activeCell="E21" sqref="E21"/>
    </sheetView>
  </sheetViews>
  <sheetFormatPr defaultColWidth="9.140625" defaultRowHeight="12.75"/>
  <cols>
    <col min="1" max="1" width="8.28125" style="181" customWidth="1"/>
    <col min="2" max="2" width="16.8515625" style="181" customWidth="1"/>
    <col min="3" max="3" width="17.28125" style="181" customWidth="1"/>
    <col min="4" max="4" width="21.00390625" style="181" customWidth="1"/>
    <col min="5" max="5" width="21.140625" style="181" customWidth="1"/>
    <col min="6" max="6" width="20.7109375" style="181" customWidth="1"/>
    <col min="7" max="7" width="23.57421875" style="181" customWidth="1"/>
    <col min="8" max="16384" width="9.140625" style="181" customWidth="1"/>
  </cols>
  <sheetData>
    <row r="1" spans="1:7" ht="18">
      <c r="A1" s="1382" t="s">
        <v>821</v>
      </c>
      <c r="B1" s="1382"/>
      <c r="C1" s="1382"/>
      <c r="D1" s="1382"/>
      <c r="E1" s="1382"/>
      <c r="F1" s="1382"/>
      <c r="G1" s="232" t="s">
        <v>593</v>
      </c>
    </row>
    <row r="2" spans="1:7" ht="21">
      <c r="A2" s="1383" t="s">
        <v>655</v>
      </c>
      <c r="B2" s="1383"/>
      <c r="C2" s="1383"/>
      <c r="D2" s="1383"/>
      <c r="E2" s="1383"/>
      <c r="F2" s="1383"/>
      <c r="G2" s="1383"/>
    </row>
    <row r="3" spans="1:2" ht="13.5" customHeight="1">
      <c r="A3" s="233"/>
      <c r="B3" s="233"/>
    </row>
    <row r="4" spans="1:7" ht="18" customHeight="1">
      <c r="A4" s="1384" t="s">
        <v>594</v>
      </c>
      <c r="B4" s="1384"/>
      <c r="C4" s="1384"/>
      <c r="D4" s="1384"/>
      <c r="E4" s="1384"/>
      <c r="F4" s="1384"/>
      <c r="G4" s="1384"/>
    </row>
    <row r="5" spans="1:7" ht="15">
      <c r="A5" s="1599" t="s">
        <v>763</v>
      </c>
      <c r="B5" s="1599"/>
      <c r="C5" s="1599"/>
      <c r="F5" s="1600" t="s">
        <v>794</v>
      </c>
      <c r="G5" s="1600"/>
    </row>
    <row r="6" spans="1:7" ht="59.25" customHeight="1">
      <c r="A6" s="561" t="s">
        <v>2</v>
      </c>
      <c r="B6" s="561" t="s">
        <v>3</v>
      </c>
      <c r="C6" s="171" t="s">
        <v>595</v>
      </c>
      <c r="D6" s="171" t="s">
        <v>596</v>
      </c>
      <c r="E6" s="171" t="s">
        <v>597</v>
      </c>
      <c r="F6" s="171" t="s">
        <v>598</v>
      </c>
      <c r="G6" s="171" t="s">
        <v>822</v>
      </c>
    </row>
    <row r="7" spans="1:7" s="232" customFormat="1" ht="15">
      <c r="A7" s="237" t="s">
        <v>236</v>
      </c>
      <c r="B7" s="237" t="s">
        <v>237</v>
      </c>
      <c r="C7" s="237" t="s">
        <v>238</v>
      </c>
      <c r="D7" s="237" t="s">
        <v>239</v>
      </c>
      <c r="E7" s="237" t="s">
        <v>240</v>
      </c>
      <c r="F7" s="237" t="s">
        <v>241</v>
      </c>
      <c r="G7" s="237" t="s">
        <v>242</v>
      </c>
    </row>
    <row r="8" spans="1:8" s="99" customFormat="1" ht="21" customHeight="1">
      <c r="A8" s="401">
        <v>1</v>
      </c>
      <c r="B8" s="312" t="s">
        <v>743</v>
      </c>
      <c r="C8" s="1063">
        <f>'AT-3'!G8</f>
        <v>3141</v>
      </c>
      <c r="D8" s="1203">
        <f>E8+F8+G8</f>
        <v>1596</v>
      </c>
      <c r="E8" s="1064">
        <v>406</v>
      </c>
      <c r="F8" s="717">
        <v>212</v>
      </c>
      <c r="G8" s="1065">
        <v>978</v>
      </c>
      <c r="H8" s="470"/>
    </row>
    <row r="9" spans="1:8" s="99" customFormat="1" ht="21" customHeight="1">
      <c r="A9" s="401">
        <v>2</v>
      </c>
      <c r="B9" s="312" t="s">
        <v>744</v>
      </c>
      <c r="C9" s="1063">
        <f>'AT-3'!G9</f>
        <v>2701</v>
      </c>
      <c r="D9" s="1203">
        <f aca="true" t="shared" si="0" ref="D9:D21">E9+F9+G9</f>
        <v>4792</v>
      </c>
      <c r="E9" s="1066">
        <v>610</v>
      </c>
      <c r="F9" s="1066">
        <v>2091</v>
      </c>
      <c r="G9" s="1065">
        <v>2091</v>
      </c>
      <c r="H9" s="470"/>
    </row>
    <row r="10" spans="1:8" s="99" customFormat="1" ht="21" customHeight="1">
      <c r="A10" s="401">
        <v>3</v>
      </c>
      <c r="B10" s="312" t="s">
        <v>745</v>
      </c>
      <c r="C10" s="1063">
        <f>'AT-3'!G10</f>
        <v>3856</v>
      </c>
      <c r="D10" s="1203">
        <f t="shared" si="0"/>
        <v>914.9999999999999</v>
      </c>
      <c r="E10" s="1066">
        <v>766.1999999999998</v>
      </c>
      <c r="F10" s="1066">
        <v>0</v>
      </c>
      <c r="G10" s="1065">
        <v>148.8000000000001</v>
      </c>
      <c r="H10" s="470"/>
    </row>
    <row r="11" spans="1:8" s="99" customFormat="1" ht="21" customHeight="1">
      <c r="A11" s="401">
        <v>4</v>
      </c>
      <c r="B11" s="312" t="s">
        <v>746</v>
      </c>
      <c r="C11" s="1063">
        <f>'AT-3'!G11</f>
        <v>4229</v>
      </c>
      <c r="D11" s="1203">
        <f t="shared" si="0"/>
        <v>1690</v>
      </c>
      <c r="E11" s="1066">
        <v>450</v>
      </c>
      <c r="F11" s="1066">
        <v>329</v>
      </c>
      <c r="G11" s="1065">
        <v>911</v>
      </c>
      <c r="H11" s="470"/>
    </row>
    <row r="12" spans="1:8" s="447" customFormat="1" ht="21" customHeight="1">
      <c r="A12" s="438">
        <v>5</v>
      </c>
      <c r="B12" s="315" t="s">
        <v>747</v>
      </c>
      <c r="C12" s="718">
        <f>'AT-3'!G12</f>
        <v>3253</v>
      </c>
      <c r="D12" s="1203">
        <f t="shared" si="0"/>
        <v>6426</v>
      </c>
      <c r="E12" s="1067">
        <v>2930</v>
      </c>
      <c r="F12" s="1067">
        <v>243</v>
      </c>
      <c r="G12" s="1068">
        <v>3253</v>
      </c>
      <c r="H12" s="1061"/>
    </row>
    <row r="13" spans="1:8" s="99" customFormat="1" ht="21" customHeight="1">
      <c r="A13" s="401">
        <v>6</v>
      </c>
      <c r="B13" s="312" t="s">
        <v>748</v>
      </c>
      <c r="C13" s="1063">
        <f>'AT-3'!G13</f>
        <v>3118</v>
      </c>
      <c r="D13" s="1203">
        <f t="shared" si="0"/>
        <v>807</v>
      </c>
      <c r="E13" s="1066">
        <v>361</v>
      </c>
      <c r="F13" s="1066">
        <v>212</v>
      </c>
      <c r="G13" s="1065">
        <v>234</v>
      </c>
      <c r="H13" s="470"/>
    </row>
    <row r="14" spans="1:8" s="99" customFormat="1" ht="21" customHeight="1">
      <c r="A14" s="401">
        <v>7</v>
      </c>
      <c r="B14" s="312" t="s">
        <v>749</v>
      </c>
      <c r="C14" s="1063">
        <f>'AT-3'!G14</f>
        <v>3567</v>
      </c>
      <c r="D14" s="1203">
        <f t="shared" si="0"/>
        <v>620</v>
      </c>
      <c r="E14" s="1066">
        <v>35</v>
      </c>
      <c r="F14" s="1066">
        <v>35</v>
      </c>
      <c r="G14" s="1065">
        <v>550</v>
      </c>
      <c r="H14" s="470"/>
    </row>
    <row r="15" spans="1:8" s="99" customFormat="1" ht="21" customHeight="1">
      <c r="A15" s="401">
        <v>8</v>
      </c>
      <c r="B15" s="312" t="s">
        <v>750</v>
      </c>
      <c r="C15" s="1063">
        <f>'AT-3'!G15</f>
        <v>3377</v>
      </c>
      <c r="D15" s="1203">
        <f t="shared" si="0"/>
        <v>1220</v>
      </c>
      <c r="E15" s="1066">
        <v>280</v>
      </c>
      <c r="F15" s="1066">
        <v>240</v>
      </c>
      <c r="G15" s="1065">
        <v>700</v>
      </c>
      <c r="H15" s="470"/>
    </row>
    <row r="16" spans="1:8" s="99" customFormat="1" ht="21" customHeight="1">
      <c r="A16" s="401">
        <v>9</v>
      </c>
      <c r="B16" s="312" t="s">
        <v>751</v>
      </c>
      <c r="C16" s="1063">
        <f>'AT-3'!G16</f>
        <v>3404</v>
      </c>
      <c r="D16" s="1203">
        <f t="shared" si="0"/>
        <v>3232</v>
      </c>
      <c r="E16" s="1066">
        <v>96</v>
      </c>
      <c r="F16" s="1066">
        <v>0</v>
      </c>
      <c r="G16" s="1065">
        <v>3136</v>
      </c>
      <c r="H16" s="470"/>
    </row>
    <row r="17" spans="1:8" s="99" customFormat="1" ht="21" customHeight="1">
      <c r="A17" s="401">
        <v>10</v>
      </c>
      <c r="B17" s="312" t="s">
        <v>752</v>
      </c>
      <c r="C17" s="1063">
        <f>'AT-3'!G17</f>
        <v>4805</v>
      </c>
      <c r="D17" s="1203">
        <f t="shared" si="0"/>
        <v>1945</v>
      </c>
      <c r="E17" s="1066">
        <v>980</v>
      </c>
      <c r="F17" s="1066">
        <v>58</v>
      </c>
      <c r="G17" s="1065">
        <v>907</v>
      </c>
      <c r="H17" s="470"/>
    </row>
    <row r="18" spans="1:8" s="99" customFormat="1" ht="21" customHeight="1">
      <c r="A18" s="401">
        <v>11</v>
      </c>
      <c r="B18" s="312" t="s">
        <v>753</v>
      </c>
      <c r="C18" s="1063">
        <f>'AT-3'!G18</f>
        <v>3330</v>
      </c>
      <c r="D18" s="1203">
        <f t="shared" si="0"/>
        <v>258</v>
      </c>
      <c r="E18" s="1066">
        <v>0</v>
      </c>
      <c r="F18" s="1066">
        <v>8</v>
      </c>
      <c r="G18" s="1065">
        <v>250</v>
      </c>
      <c r="H18" s="470"/>
    </row>
    <row r="19" spans="1:8" s="99" customFormat="1" ht="21" customHeight="1">
      <c r="A19" s="401">
        <v>12</v>
      </c>
      <c r="B19" s="312" t="s">
        <v>754</v>
      </c>
      <c r="C19" s="1063">
        <f>'AT-3'!G19</f>
        <v>3753</v>
      </c>
      <c r="D19" s="1203">
        <f t="shared" si="0"/>
        <v>45</v>
      </c>
      <c r="E19" s="1066">
        <v>0</v>
      </c>
      <c r="F19" s="1066">
        <v>0</v>
      </c>
      <c r="G19" s="1065">
        <v>45</v>
      </c>
      <c r="H19" s="470"/>
    </row>
    <row r="20" spans="1:8" s="99" customFormat="1" ht="21" customHeight="1">
      <c r="A20" s="401">
        <v>13</v>
      </c>
      <c r="B20" s="312" t="s">
        <v>755</v>
      </c>
      <c r="C20" s="1063">
        <f>'AT-3'!G20</f>
        <v>2889</v>
      </c>
      <c r="D20" s="1203">
        <f t="shared" si="0"/>
        <v>284</v>
      </c>
      <c r="E20" s="1066">
        <v>0</v>
      </c>
      <c r="F20" s="1066">
        <v>164</v>
      </c>
      <c r="G20" s="1065">
        <v>120</v>
      </c>
      <c r="H20" s="470"/>
    </row>
    <row r="21" spans="1:8" s="397" customFormat="1" ht="24.75" customHeight="1">
      <c r="A21" s="1580" t="s">
        <v>756</v>
      </c>
      <c r="B21" s="1580"/>
      <c r="C21" s="534">
        <f>SUM(C8:C20)</f>
        <v>45423</v>
      </c>
      <c r="D21" s="1204">
        <f t="shared" si="0"/>
        <v>23830</v>
      </c>
      <c r="E21" s="534">
        <f>SUM(E8:E20)</f>
        <v>6914.2</v>
      </c>
      <c r="F21" s="534">
        <f>SUM(F8:F20)</f>
        <v>3592</v>
      </c>
      <c r="G21" s="534">
        <f>SUM(G8:G20)</f>
        <v>13323.8</v>
      </c>
      <c r="H21" s="471"/>
    </row>
    <row r="22" spans="1:8" s="397" customFormat="1" ht="18" customHeight="1">
      <c r="A22" s="628"/>
      <c r="B22" s="628"/>
      <c r="C22" s="690"/>
      <c r="D22" s="690"/>
      <c r="E22" s="690"/>
      <c r="F22" s="690"/>
      <c r="G22" s="690"/>
      <c r="H22" s="471"/>
    </row>
    <row r="23" spans="1:7" s="99" customFormat="1" ht="15.75" customHeight="1">
      <c r="A23" s="397"/>
      <c r="B23" s="397"/>
      <c r="C23" s="397"/>
      <c r="D23" s="397"/>
      <c r="E23" s="397"/>
      <c r="F23" s="397"/>
      <c r="G23" s="397"/>
    </row>
    <row r="24" spans="1:8" s="535" customFormat="1" ht="62.25" customHeight="1">
      <c r="A24" s="1589" t="s">
        <v>761</v>
      </c>
      <c r="B24" s="1589"/>
      <c r="C24" s="558"/>
      <c r="D24" s="559"/>
      <c r="E24" s="559"/>
      <c r="F24" s="1590" t="s">
        <v>806</v>
      </c>
      <c r="G24" s="1590"/>
      <c r="H24" s="1590"/>
    </row>
  </sheetData>
  <sheetProtection/>
  <mergeCells count="8">
    <mergeCell ref="F24:H24"/>
    <mergeCell ref="A1:F1"/>
    <mergeCell ref="A2:G2"/>
    <mergeCell ref="A4:G4"/>
    <mergeCell ref="A5:C5"/>
    <mergeCell ref="F5:G5"/>
    <mergeCell ref="A21:B21"/>
    <mergeCell ref="A24:B24"/>
  </mergeCells>
  <printOptions horizontalCentered="1"/>
  <pageMargins left="0.71" right="0.2" top="0.25" bottom="0.2" header="0.2" footer="0.2"/>
  <pageSetup fitToHeight="1" fitToWidth="1" horizontalDpi="600" verticalDpi="600" orientation="landscape" paperSize="9" scale="97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FD9C6"/>
    <pageSetUpPr fitToPage="1"/>
  </sheetPr>
  <dimension ref="A1:H24"/>
  <sheetViews>
    <sheetView view="pageBreakPreview" zoomScale="115" zoomScaleSheetLayoutView="115" zoomScalePageLayoutView="0" workbookViewId="0" topLeftCell="A1">
      <selection activeCell="G34" sqref="G34"/>
    </sheetView>
  </sheetViews>
  <sheetFormatPr defaultColWidth="8.8515625" defaultRowHeight="12.75"/>
  <cols>
    <col min="1" max="1" width="8.28125" style="528" customWidth="1"/>
    <col min="2" max="2" width="15.57421875" style="528" customWidth="1"/>
    <col min="3" max="3" width="15.8515625" style="528" customWidth="1"/>
    <col min="4" max="4" width="21.00390625" style="528" customWidth="1"/>
    <col min="5" max="5" width="14.140625" style="247" customWidth="1"/>
    <col min="6" max="6" width="14.421875" style="528" customWidth="1"/>
    <col min="7" max="7" width="16.8515625" style="528" customWidth="1"/>
    <col min="8" max="8" width="15.57421875" style="528" customWidth="1"/>
    <col min="9" max="16384" width="8.8515625" style="528" customWidth="1"/>
  </cols>
  <sheetData>
    <row r="1" spans="1:8" ht="16.5">
      <c r="A1" s="1601" t="s">
        <v>0</v>
      </c>
      <c r="B1" s="1601"/>
      <c r="C1" s="1601"/>
      <c r="D1" s="1601"/>
      <c r="E1" s="1601"/>
      <c r="F1" s="1601"/>
      <c r="G1" s="689"/>
      <c r="H1" s="681" t="s">
        <v>807</v>
      </c>
    </row>
    <row r="2" spans="1:7" ht="20.25">
      <c r="A2" s="1552" t="s">
        <v>655</v>
      </c>
      <c r="B2" s="1552"/>
      <c r="C2" s="1552"/>
      <c r="D2" s="1552"/>
      <c r="E2" s="1552"/>
      <c r="F2" s="1552"/>
      <c r="G2" s="1552"/>
    </row>
    <row r="3" spans="1:7" ht="18" customHeight="1">
      <c r="A3" s="1602" t="s">
        <v>828</v>
      </c>
      <c r="B3" s="1602"/>
      <c r="C3" s="1602"/>
      <c r="D3" s="1602"/>
      <c r="E3" s="1602"/>
      <c r="F3" s="1602"/>
      <c r="G3" s="1602"/>
    </row>
    <row r="4" spans="1:2" ht="13.5">
      <c r="A4" s="683"/>
      <c r="B4" s="683"/>
    </row>
    <row r="5" spans="1:8" ht="15">
      <c r="A5" s="675" t="s">
        <v>741</v>
      </c>
      <c r="B5" s="683"/>
      <c r="F5" s="1603" t="s">
        <v>663</v>
      </c>
      <c r="G5" s="1603"/>
      <c r="H5" s="1603"/>
    </row>
    <row r="6" spans="1:8" s="688" customFormat="1" ht="59.25" customHeight="1">
      <c r="A6" s="676" t="s">
        <v>2</v>
      </c>
      <c r="B6" s="687" t="s">
        <v>30</v>
      </c>
      <c r="C6" s="677" t="s">
        <v>829</v>
      </c>
      <c r="D6" s="677" t="s">
        <v>830</v>
      </c>
      <c r="E6" s="677" t="s">
        <v>831</v>
      </c>
      <c r="F6" s="677" t="s">
        <v>832</v>
      </c>
      <c r="G6" s="678" t="s">
        <v>833</v>
      </c>
      <c r="H6" s="679" t="s">
        <v>834</v>
      </c>
    </row>
    <row r="7" spans="1:8" s="682" customFormat="1" ht="16.5">
      <c r="A7" s="684" t="s">
        <v>236</v>
      </c>
      <c r="B7" s="684" t="s">
        <v>237</v>
      </c>
      <c r="C7" s="684" t="s">
        <v>238</v>
      </c>
      <c r="D7" s="684" t="s">
        <v>239</v>
      </c>
      <c r="E7" s="1205" t="s">
        <v>240</v>
      </c>
      <c r="F7" s="684" t="s">
        <v>241</v>
      </c>
      <c r="G7" s="685" t="s">
        <v>242</v>
      </c>
      <c r="H7" s="680">
        <v>8</v>
      </c>
    </row>
    <row r="8" spans="1:8" s="682" customFormat="1" ht="20.25" customHeight="1">
      <c r="A8" s="692">
        <v>1</v>
      </c>
      <c r="B8" s="693" t="s">
        <v>743</v>
      </c>
      <c r="C8" s="694">
        <f>'AT-8_Hon_CCH_Pry'!D12+'AT-8A_Hon_CCH_UPry'!D12</f>
        <v>5982</v>
      </c>
      <c r="D8" s="694" t="s">
        <v>7</v>
      </c>
      <c r="E8" s="1206">
        <v>12</v>
      </c>
      <c r="F8" s="1612" t="s">
        <v>980</v>
      </c>
      <c r="G8" s="1606" t="s">
        <v>979</v>
      </c>
      <c r="H8" s="1609" t="s">
        <v>967</v>
      </c>
    </row>
    <row r="9" spans="1:8" s="682" customFormat="1" ht="20.25" customHeight="1">
      <c r="A9" s="692">
        <v>2</v>
      </c>
      <c r="B9" s="693" t="s">
        <v>744</v>
      </c>
      <c r="C9" s="694">
        <f>'AT-8_Hon_CCH_Pry'!D13+'AT-8A_Hon_CCH_UPry'!D13</f>
        <v>5044</v>
      </c>
      <c r="D9" s="694" t="s">
        <v>7</v>
      </c>
      <c r="E9" s="1206">
        <v>8</v>
      </c>
      <c r="F9" s="1613"/>
      <c r="G9" s="1607"/>
      <c r="H9" s="1610"/>
    </row>
    <row r="10" spans="1:8" s="682" customFormat="1" ht="20.25" customHeight="1">
      <c r="A10" s="692">
        <v>3</v>
      </c>
      <c r="B10" s="693" t="s">
        <v>745</v>
      </c>
      <c r="C10" s="694">
        <f>'AT-8_Hon_CCH_Pry'!D14+'AT-8A_Hon_CCH_UPry'!D14</f>
        <v>6184</v>
      </c>
      <c r="D10" s="694" t="s">
        <v>7</v>
      </c>
      <c r="E10" s="1206">
        <v>12</v>
      </c>
      <c r="F10" s="1613"/>
      <c r="G10" s="1607"/>
      <c r="H10" s="1610"/>
    </row>
    <row r="11" spans="1:8" s="682" customFormat="1" ht="20.25" customHeight="1">
      <c r="A11" s="692">
        <v>4</v>
      </c>
      <c r="B11" s="693" t="s">
        <v>746</v>
      </c>
      <c r="C11" s="694">
        <f>'AT-8_Hon_CCH_Pry'!D15+'AT-8A_Hon_CCH_UPry'!D15</f>
        <v>8230</v>
      </c>
      <c r="D11" s="694" t="s">
        <v>7</v>
      </c>
      <c r="E11" s="1206">
        <v>20</v>
      </c>
      <c r="F11" s="1613"/>
      <c r="G11" s="1607"/>
      <c r="H11" s="1610"/>
    </row>
    <row r="12" spans="1:8" s="682" customFormat="1" ht="20.25" customHeight="1">
      <c r="A12" s="692">
        <v>5</v>
      </c>
      <c r="B12" s="693" t="s">
        <v>747</v>
      </c>
      <c r="C12" s="694">
        <f>'AT-8_Hon_CCH_Pry'!D16+'AT-8A_Hon_CCH_UPry'!D16</f>
        <v>6284</v>
      </c>
      <c r="D12" s="694" t="s">
        <v>7</v>
      </c>
      <c r="E12" s="1206">
        <v>20</v>
      </c>
      <c r="F12" s="1613"/>
      <c r="G12" s="1607"/>
      <c r="H12" s="1610"/>
    </row>
    <row r="13" spans="1:8" s="682" customFormat="1" ht="20.25" customHeight="1">
      <c r="A13" s="692">
        <v>6</v>
      </c>
      <c r="B13" s="693" t="s">
        <v>748</v>
      </c>
      <c r="C13" s="694">
        <f>'AT-8_Hon_CCH_Pry'!D17+'AT-8A_Hon_CCH_UPry'!D17</f>
        <v>5654</v>
      </c>
      <c r="D13" s="694" t="s">
        <v>7</v>
      </c>
      <c r="E13" s="1206">
        <v>20</v>
      </c>
      <c r="F13" s="1613"/>
      <c r="G13" s="1607"/>
      <c r="H13" s="1610"/>
    </row>
    <row r="14" spans="1:8" s="682" customFormat="1" ht="20.25" customHeight="1">
      <c r="A14" s="692">
        <v>7</v>
      </c>
      <c r="B14" s="693" t="s">
        <v>749</v>
      </c>
      <c r="C14" s="694">
        <f>'AT-8_Hon_CCH_Pry'!D18+'AT-8A_Hon_CCH_UPry'!D18</f>
        <v>6618</v>
      </c>
      <c r="D14" s="694" t="s">
        <v>7</v>
      </c>
      <c r="E14" s="1206">
        <v>20</v>
      </c>
      <c r="F14" s="1613"/>
      <c r="G14" s="1607"/>
      <c r="H14" s="1610"/>
    </row>
    <row r="15" spans="1:8" s="682" customFormat="1" ht="20.25" customHeight="1">
      <c r="A15" s="692">
        <v>8</v>
      </c>
      <c r="B15" s="693" t="s">
        <v>750</v>
      </c>
      <c r="C15" s="694">
        <f>'AT-8_Hon_CCH_Pry'!D19+'AT-8A_Hon_CCH_UPry'!D19</f>
        <v>5989</v>
      </c>
      <c r="D15" s="694" t="s">
        <v>7</v>
      </c>
      <c r="E15" s="1206">
        <v>16</v>
      </c>
      <c r="F15" s="1613"/>
      <c r="G15" s="1607"/>
      <c r="H15" s="1610"/>
    </row>
    <row r="16" spans="1:8" ht="20.25" customHeight="1">
      <c r="A16" s="692">
        <v>9</v>
      </c>
      <c r="B16" s="695" t="s">
        <v>751</v>
      </c>
      <c r="C16" s="694">
        <f>'AT-8_Hon_CCH_Pry'!D20+'AT-8A_Hon_CCH_UPry'!D20</f>
        <v>5737</v>
      </c>
      <c r="D16" s="694" t="s">
        <v>7</v>
      </c>
      <c r="E16" s="1206">
        <v>12</v>
      </c>
      <c r="F16" s="1613"/>
      <c r="G16" s="1607"/>
      <c r="H16" s="1610"/>
    </row>
    <row r="17" spans="1:8" ht="20.25" customHeight="1">
      <c r="A17" s="692">
        <v>10</v>
      </c>
      <c r="B17" s="695" t="s">
        <v>752</v>
      </c>
      <c r="C17" s="694">
        <f>'AT-8_Hon_CCH_Pry'!D21+'AT-8A_Hon_CCH_UPry'!D21</f>
        <v>8485</v>
      </c>
      <c r="D17" s="694" t="s">
        <v>7</v>
      </c>
      <c r="E17" s="1206">
        <v>12</v>
      </c>
      <c r="F17" s="1613"/>
      <c r="G17" s="1607"/>
      <c r="H17" s="1610"/>
    </row>
    <row r="18" spans="1:8" ht="20.25" customHeight="1">
      <c r="A18" s="692">
        <v>11</v>
      </c>
      <c r="B18" s="695" t="s">
        <v>753</v>
      </c>
      <c r="C18" s="694">
        <f>'AT-8_Hon_CCH_Pry'!D22+'AT-8A_Hon_CCH_UPry'!D22</f>
        <v>6154</v>
      </c>
      <c r="D18" s="694" t="s">
        <v>7</v>
      </c>
      <c r="E18" s="1206">
        <v>16</v>
      </c>
      <c r="F18" s="1613"/>
      <c r="G18" s="1607"/>
      <c r="H18" s="1610"/>
    </row>
    <row r="19" spans="1:8" ht="20.25" customHeight="1">
      <c r="A19" s="692">
        <v>12</v>
      </c>
      <c r="B19" s="695" t="s">
        <v>754</v>
      </c>
      <c r="C19" s="694">
        <f>'AT-8_Hon_CCH_Pry'!D23+'AT-8A_Hon_CCH_UPry'!D23</f>
        <v>7520</v>
      </c>
      <c r="D19" s="694" t="s">
        <v>7</v>
      </c>
      <c r="E19" s="1206">
        <v>16</v>
      </c>
      <c r="F19" s="1613"/>
      <c r="G19" s="1607"/>
      <c r="H19" s="1610"/>
    </row>
    <row r="20" spans="1:8" ht="20.25" customHeight="1">
      <c r="A20" s="692">
        <v>13</v>
      </c>
      <c r="B20" s="695" t="s">
        <v>755</v>
      </c>
      <c r="C20" s="694">
        <f>'AT-8_Hon_CCH_Pry'!D24+'AT-8A_Hon_CCH_UPry'!D24</f>
        <v>7262</v>
      </c>
      <c r="D20" s="694" t="s">
        <v>7</v>
      </c>
      <c r="E20" s="1206">
        <v>16</v>
      </c>
      <c r="F20" s="1614"/>
      <c r="G20" s="1608"/>
      <c r="H20" s="1611"/>
    </row>
    <row r="21" spans="1:8" ht="20.25" customHeight="1">
      <c r="A21" s="1604" t="s">
        <v>13</v>
      </c>
      <c r="B21" s="1605"/>
      <c r="C21" s="696">
        <f>SUM(C8:C20)</f>
        <v>85143</v>
      </c>
      <c r="D21" s="694" t="s">
        <v>7</v>
      </c>
      <c r="E21" s="1207">
        <v>200</v>
      </c>
      <c r="F21" s="696"/>
      <c r="G21" s="697"/>
      <c r="H21" s="696"/>
    </row>
    <row r="22" spans="1:8" ht="20.25" customHeight="1">
      <c r="A22" s="691"/>
      <c r="B22" s="691"/>
      <c r="C22" s="691"/>
      <c r="D22" s="691"/>
      <c r="E22" s="1208"/>
      <c r="F22" s="691"/>
      <c r="G22" s="691"/>
      <c r="H22" s="691"/>
    </row>
    <row r="23" ht="13.5">
      <c r="A23" s="686"/>
    </row>
    <row r="24" spans="1:8" s="535" customFormat="1" ht="62.25" customHeight="1">
      <c r="A24" s="1589" t="s">
        <v>761</v>
      </c>
      <c r="B24" s="1589"/>
      <c r="C24" s="558"/>
      <c r="D24" s="559"/>
      <c r="E24" s="1209"/>
      <c r="F24" s="1590" t="s">
        <v>806</v>
      </c>
      <c r="G24" s="1590"/>
      <c r="H24" s="1590"/>
    </row>
  </sheetData>
  <sheetProtection/>
  <mergeCells count="10">
    <mergeCell ref="A24:B24"/>
    <mergeCell ref="F24:H24"/>
    <mergeCell ref="A1:F1"/>
    <mergeCell ref="A2:G2"/>
    <mergeCell ref="A3:G3"/>
    <mergeCell ref="F5:H5"/>
    <mergeCell ref="A21:B21"/>
    <mergeCell ref="G8:G20"/>
    <mergeCell ref="H8:H20"/>
    <mergeCell ref="F8:F20"/>
  </mergeCells>
  <printOptions horizontalCentered="1"/>
  <pageMargins left="0.71" right="0.2" top="0.25" bottom="0.1" header="0.2" footer="0.2"/>
  <pageSetup fitToHeight="1" fitToWidth="1" horizontalDpi="600" verticalDpi="600" orientation="landscape" paperSize="9" scale="9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FD9C6"/>
  </sheetPr>
  <dimension ref="A1:M26"/>
  <sheetViews>
    <sheetView view="pageBreakPreview" zoomScale="90" zoomScaleSheetLayoutView="90" zoomScalePageLayoutView="0" workbookViewId="0" topLeftCell="A6">
      <selection activeCell="E19" sqref="E19"/>
    </sheetView>
  </sheetViews>
  <sheetFormatPr defaultColWidth="9.140625" defaultRowHeight="12.75"/>
  <cols>
    <col min="1" max="1" width="10.28125" style="181" customWidth="1"/>
    <col min="2" max="2" width="12.00390625" style="181" customWidth="1"/>
    <col min="3" max="3" width="12.8515625" style="181" customWidth="1"/>
    <col min="4" max="5" width="11.57421875" style="181" customWidth="1"/>
    <col min="6" max="6" width="11.8515625" style="181" customWidth="1"/>
    <col min="7" max="7" width="11.140625" style="181" customWidth="1"/>
    <col min="8" max="8" width="13.421875" style="181" customWidth="1"/>
    <col min="9" max="9" width="16.57421875" style="181" customWidth="1"/>
    <col min="10" max="10" width="18.28125" style="181" customWidth="1"/>
    <col min="11" max="11" width="14.00390625" style="181" customWidth="1"/>
    <col min="12" max="16384" width="9.140625" style="181" customWidth="1"/>
  </cols>
  <sheetData>
    <row r="1" spans="4:10" ht="15">
      <c r="D1" s="1347"/>
      <c r="E1" s="1347"/>
      <c r="H1" s="392"/>
      <c r="I1" s="1348" t="s">
        <v>60</v>
      </c>
      <c r="J1" s="1348"/>
    </row>
    <row r="2" spans="1:10" ht="15">
      <c r="A2" s="1359" t="s">
        <v>0</v>
      </c>
      <c r="B2" s="1359"/>
      <c r="C2" s="1359"/>
      <c r="D2" s="1359"/>
      <c r="E2" s="1359"/>
      <c r="F2" s="1359"/>
      <c r="G2" s="1359"/>
      <c r="H2" s="1359"/>
      <c r="I2" s="1359"/>
      <c r="J2" s="1359"/>
    </row>
    <row r="3" spans="1:10" ht="20.25">
      <c r="A3" s="1350" t="s">
        <v>655</v>
      </c>
      <c r="B3" s="1350"/>
      <c r="C3" s="1350"/>
      <c r="D3" s="1350"/>
      <c r="E3" s="1350"/>
      <c r="F3" s="1350"/>
      <c r="G3" s="1350"/>
      <c r="H3" s="1350"/>
      <c r="I3" s="1350"/>
      <c r="J3" s="1350"/>
    </row>
    <row r="4" ht="10.5" customHeight="1"/>
    <row r="5" spans="1:11" s="395" customFormat="1" ht="24.75" customHeight="1">
      <c r="A5" s="1617" t="s">
        <v>397</v>
      </c>
      <c r="B5" s="1617"/>
      <c r="C5" s="1617"/>
      <c r="D5" s="1617"/>
      <c r="E5" s="1617"/>
      <c r="F5" s="1617"/>
      <c r="G5" s="1617"/>
      <c r="H5" s="1617"/>
      <c r="I5" s="1617"/>
      <c r="J5" s="1617"/>
      <c r="K5" s="1617"/>
    </row>
    <row r="6" spans="1:10" s="395" customFormat="1" ht="15.75" customHeight="1">
      <c r="A6" s="1048"/>
      <c r="B6" s="1048"/>
      <c r="C6" s="1048"/>
      <c r="D6" s="1048"/>
      <c r="E6" s="1048"/>
      <c r="F6" s="1048"/>
      <c r="G6" s="1048"/>
      <c r="H6" s="1048"/>
      <c r="I6" s="1048"/>
      <c r="J6" s="1048"/>
    </row>
    <row r="7" spans="1:11" s="395" customFormat="1" ht="12.75">
      <c r="A7" s="1351" t="s">
        <v>793</v>
      </c>
      <c r="B7" s="1351"/>
      <c r="C7" s="1351"/>
      <c r="E7" s="1615"/>
      <c r="F7" s="1615"/>
      <c r="G7" s="1615"/>
      <c r="H7" s="1615"/>
      <c r="I7" s="1615" t="s">
        <v>977</v>
      </c>
      <c r="J7" s="1615"/>
      <c r="K7" s="1615"/>
    </row>
    <row r="8" spans="3:10" s="726" customFormat="1" ht="15.75" hidden="1">
      <c r="C8" s="1359" t="s">
        <v>10</v>
      </c>
      <c r="D8" s="1359"/>
      <c r="E8" s="1359"/>
      <c r="F8" s="1359"/>
      <c r="G8" s="1359"/>
      <c r="H8" s="1359"/>
      <c r="I8" s="1359"/>
      <c r="J8" s="1359"/>
    </row>
    <row r="9" spans="1:11" s="325" customFormat="1" ht="44.25" customHeight="1">
      <c r="A9" s="1618" t="s">
        <v>17</v>
      </c>
      <c r="B9" s="1618" t="s">
        <v>50</v>
      </c>
      <c r="C9" s="1620" t="s">
        <v>419</v>
      </c>
      <c r="D9" s="1621"/>
      <c r="E9" s="1620" t="s">
        <v>31</v>
      </c>
      <c r="F9" s="1621"/>
      <c r="G9" s="1620" t="s">
        <v>32</v>
      </c>
      <c r="H9" s="1621"/>
      <c r="I9" s="1622" t="s">
        <v>96</v>
      </c>
      <c r="J9" s="1622"/>
      <c r="K9" s="1618" t="s">
        <v>214</v>
      </c>
    </row>
    <row r="10" spans="1:11" s="1108" customFormat="1" ht="51" customHeight="1">
      <c r="A10" s="1619"/>
      <c r="B10" s="1619"/>
      <c r="C10" s="574" t="s">
        <v>33</v>
      </c>
      <c r="D10" s="574" t="s">
        <v>893</v>
      </c>
      <c r="E10" s="574" t="s">
        <v>33</v>
      </c>
      <c r="F10" s="574" t="s">
        <v>893</v>
      </c>
      <c r="G10" s="574" t="s">
        <v>33</v>
      </c>
      <c r="H10" s="574" t="s">
        <v>893</v>
      </c>
      <c r="I10" s="574" t="s">
        <v>123</v>
      </c>
      <c r="J10" s="574" t="s">
        <v>894</v>
      </c>
      <c r="K10" s="1619"/>
    </row>
    <row r="11" spans="1:11" s="325" customFormat="1" ht="15">
      <c r="A11" s="1109">
        <v>1</v>
      </c>
      <c r="B11" s="1109">
        <v>2</v>
      </c>
      <c r="C11" s="1109">
        <v>3</v>
      </c>
      <c r="D11" s="1109">
        <v>4</v>
      </c>
      <c r="E11" s="1109">
        <v>5</v>
      </c>
      <c r="F11" s="1109">
        <v>6</v>
      </c>
      <c r="G11" s="1109">
        <v>7</v>
      </c>
      <c r="H11" s="1109">
        <v>8</v>
      </c>
      <c r="I11" s="1109">
        <v>9</v>
      </c>
      <c r="J11" s="1109">
        <v>10</v>
      </c>
      <c r="K11" s="1110">
        <v>11</v>
      </c>
    </row>
    <row r="12" spans="1:11" s="325" customFormat="1" ht="19.5" customHeight="1">
      <c r="A12" s="1098">
        <v>1</v>
      </c>
      <c r="B12" s="1098" t="s">
        <v>339</v>
      </c>
      <c r="C12" s="1111"/>
      <c r="D12" s="1111"/>
      <c r="E12" s="1111"/>
      <c r="F12" s="1111"/>
      <c r="G12" s="1111"/>
      <c r="H12" s="1111"/>
      <c r="I12" s="1111"/>
      <c r="J12" s="1111"/>
      <c r="K12" s="1111"/>
    </row>
    <row r="13" spans="1:11" s="325" customFormat="1" ht="19.5" customHeight="1">
      <c r="A13" s="1098">
        <v>2</v>
      </c>
      <c r="B13" s="1098" t="s">
        <v>340</v>
      </c>
      <c r="C13" s="1111"/>
      <c r="D13" s="1111"/>
      <c r="E13" s="1111"/>
      <c r="F13" s="1111"/>
      <c r="G13" s="1111"/>
      <c r="H13" s="1111"/>
      <c r="I13" s="1111"/>
      <c r="J13" s="1111"/>
      <c r="K13" s="1111"/>
    </row>
    <row r="14" spans="1:11" s="325" customFormat="1" ht="19.5" customHeight="1">
      <c r="A14" s="1098">
        <v>3</v>
      </c>
      <c r="B14" s="1098" t="s">
        <v>341</v>
      </c>
      <c r="C14" s="228">
        <v>31213</v>
      </c>
      <c r="D14" s="1228">
        <v>18727.8</v>
      </c>
      <c r="E14" s="746">
        <v>7057</v>
      </c>
      <c r="F14" s="1229">
        <f>E14*60000/100000</f>
        <v>4234.2</v>
      </c>
      <c r="G14" s="1116">
        <v>0</v>
      </c>
      <c r="H14" s="1116">
        <v>0</v>
      </c>
      <c r="I14" s="729" t="s">
        <v>7</v>
      </c>
      <c r="J14" s="1235" t="s">
        <v>7</v>
      </c>
      <c r="K14" s="1111"/>
    </row>
    <row r="15" spans="1:11" s="325" customFormat="1" ht="19.5" customHeight="1">
      <c r="A15" s="1098">
        <v>4</v>
      </c>
      <c r="B15" s="1098" t="s">
        <v>342</v>
      </c>
      <c r="C15" s="746"/>
      <c r="D15" s="746"/>
      <c r="E15" s="746"/>
      <c r="F15" s="746"/>
      <c r="G15" s="1111"/>
      <c r="H15" s="1111"/>
      <c r="I15" s="1111"/>
      <c r="J15" s="1111"/>
      <c r="K15" s="1111"/>
    </row>
    <row r="16" spans="1:11" s="325" customFormat="1" ht="19.5" customHeight="1">
      <c r="A16" s="1098">
        <v>5</v>
      </c>
      <c r="B16" s="1098" t="s">
        <v>343</v>
      </c>
      <c r="C16" s="746"/>
      <c r="D16" s="746"/>
      <c r="E16" s="746"/>
      <c r="F16" s="746"/>
      <c r="G16" s="1111"/>
      <c r="H16" s="1111"/>
      <c r="I16" s="1111"/>
      <c r="J16" s="1111"/>
      <c r="K16" s="1111"/>
    </row>
    <row r="17" spans="1:11" s="339" customFormat="1" ht="36" customHeight="1">
      <c r="A17" s="1112">
        <v>6</v>
      </c>
      <c r="B17" s="1112" t="s">
        <v>344</v>
      </c>
      <c r="C17" s="1117"/>
      <c r="D17" s="1118"/>
      <c r="E17" s="1117">
        <v>4633</v>
      </c>
      <c r="F17" s="1229">
        <f>E17*60000/100000</f>
        <v>2779.8</v>
      </c>
      <c r="G17" s="1623" t="s">
        <v>895</v>
      </c>
      <c r="H17" s="1624"/>
      <c r="I17" s="1624"/>
      <c r="J17" s="1624"/>
      <c r="K17" s="1625"/>
    </row>
    <row r="18" spans="1:11" s="325" customFormat="1" ht="19.5" customHeight="1">
      <c r="A18" s="1098">
        <v>7</v>
      </c>
      <c r="B18" s="1098" t="s">
        <v>345</v>
      </c>
      <c r="C18" s="1111"/>
      <c r="D18" s="1113"/>
      <c r="E18" s="1114"/>
      <c r="F18" s="1115"/>
      <c r="G18" s="1114"/>
      <c r="H18" s="1114"/>
      <c r="I18" s="1114"/>
      <c r="J18" s="1114"/>
      <c r="K18" s="1114"/>
    </row>
    <row r="19" spans="1:11" s="1119" customFormat="1" ht="27.75" customHeight="1">
      <c r="A19" s="1098">
        <v>8</v>
      </c>
      <c r="B19" s="1098" t="s">
        <v>227</v>
      </c>
      <c r="C19" s="1116">
        <v>13103</v>
      </c>
      <c r="D19" s="1212">
        <v>19654.5</v>
      </c>
      <c r="E19" s="1117">
        <v>6601</v>
      </c>
      <c r="F19" s="1118">
        <f>E19*1.5</f>
        <v>9901.5</v>
      </c>
      <c r="G19" s="1117">
        <f>'AT11A_KS-District wise'!G25</f>
        <v>1033</v>
      </c>
      <c r="H19" s="1118">
        <f>G19*1.5</f>
        <v>1549.5</v>
      </c>
      <c r="I19" s="1117">
        <f>C19-E19-G19</f>
        <v>5469</v>
      </c>
      <c r="J19" s="1118">
        <f>D19-F19-H19</f>
        <v>8203.5</v>
      </c>
      <c r="K19" s="1117">
        <v>0</v>
      </c>
    </row>
    <row r="20" spans="1:13" s="1119" customFormat="1" ht="19.5" customHeight="1">
      <c r="A20" s="1098">
        <v>9</v>
      </c>
      <c r="B20" s="1098" t="s">
        <v>324</v>
      </c>
      <c r="C20" s="1111"/>
      <c r="D20" s="1111"/>
      <c r="E20" s="1111"/>
      <c r="F20" s="1111"/>
      <c r="G20" s="1111"/>
      <c r="H20" s="1111"/>
      <c r="I20" s="1111"/>
      <c r="J20" s="1111"/>
      <c r="K20" s="1111"/>
      <c r="M20" s="1120"/>
    </row>
    <row r="21" spans="1:11" s="1119" customFormat="1" ht="19.5" customHeight="1">
      <c r="A21" s="1098">
        <v>10</v>
      </c>
      <c r="B21" s="1098" t="s">
        <v>466</v>
      </c>
      <c r="C21" s="1111"/>
      <c r="D21" s="1111"/>
      <c r="E21" s="1111"/>
      <c r="F21" s="1111"/>
      <c r="G21" s="1121"/>
      <c r="H21" s="1121"/>
      <c r="I21" s="1121"/>
      <c r="J21" s="1111"/>
      <c r="K21" s="1111"/>
    </row>
    <row r="22" spans="1:11" s="1119" customFormat="1" ht="19.5" customHeight="1">
      <c r="A22" s="1098">
        <v>11</v>
      </c>
      <c r="B22" s="1098" t="s">
        <v>430</v>
      </c>
      <c r="C22" s="1111"/>
      <c r="D22" s="1111"/>
      <c r="E22" s="1111"/>
      <c r="F22" s="1111"/>
      <c r="G22" s="1111"/>
      <c r="H22" s="1111"/>
      <c r="I22" s="1111"/>
      <c r="J22" s="1111"/>
      <c r="K22" s="1111"/>
    </row>
    <row r="23" spans="1:11" s="1139" customFormat="1" ht="19.5" customHeight="1">
      <c r="A23" s="1626" t="s">
        <v>13</v>
      </c>
      <c r="B23" s="1627"/>
      <c r="C23" s="616">
        <f>C14+C19</f>
        <v>44316</v>
      </c>
      <c r="D23" s="1140">
        <f>D14+D19</f>
        <v>38382.3</v>
      </c>
      <c r="E23" s="616">
        <f>E14+E17+E19</f>
        <v>18291</v>
      </c>
      <c r="F23" s="1140">
        <f>F14+F17+F19</f>
        <v>16915.5</v>
      </c>
      <c r="G23" s="616">
        <f>G14+G19</f>
        <v>1033</v>
      </c>
      <c r="H23" s="1138"/>
      <c r="I23" s="1138"/>
      <c r="J23" s="1138"/>
      <c r="K23" s="1138"/>
    </row>
    <row r="24" spans="1:11" s="198" customFormat="1" ht="27" customHeight="1">
      <c r="A24" s="1616" t="s">
        <v>1010</v>
      </c>
      <c r="B24" s="1616"/>
      <c r="C24" s="1616"/>
      <c r="D24" s="1616"/>
      <c r="E24" s="1616"/>
      <c r="F24" s="1616"/>
      <c r="G24" s="1616"/>
      <c r="H24" s="1616"/>
      <c r="I24" s="1616"/>
      <c r="J24" s="1616"/>
      <c r="K24" s="1616"/>
    </row>
    <row r="25" s="198" customFormat="1" ht="12.75">
      <c r="A25" s="1122"/>
    </row>
    <row r="26" spans="1:11" s="198" customFormat="1" ht="63" customHeight="1">
      <c r="A26" s="1628" t="s">
        <v>761</v>
      </c>
      <c r="B26" s="1628"/>
      <c r="C26" s="97"/>
      <c r="D26" s="98"/>
      <c r="E26" s="98"/>
      <c r="F26" s="1123"/>
      <c r="G26" s="1123"/>
      <c r="H26" s="1123"/>
      <c r="I26" s="1629" t="s">
        <v>806</v>
      </c>
      <c r="J26" s="1629"/>
      <c r="K26" s="1629"/>
    </row>
  </sheetData>
  <sheetProtection/>
  <mergeCells count="21">
    <mergeCell ref="K9:K10"/>
    <mergeCell ref="G17:K17"/>
    <mergeCell ref="A23:B23"/>
    <mergeCell ref="A26:B26"/>
    <mergeCell ref="I26:K26"/>
    <mergeCell ref="A7:C7"/>
    <mergeCell ref="E7:H7"/>
    <mergeCell ref="I7:K7"/>
    <mergeCell ref="A24:K24"/>
    <mergeCell ref="D1:E1"/>
    <mergeCell ref="I1:J1"/>
    <mergeCell ref="A2:J2"/>
    <mergeCell ref="A3:J3"/>
    <mergeCell ref="A5:K5"/>
    <mergeCell ref="C8:J8"/>
    <mergeCell ref="A9:A10"/>
    <mergeCell ref="B9:B10"/>
    <mergeCell ref="C9:D9"/>
    <mergeCell ref="E9:F9"/>
    <mergeCell ref="G9:H9"/>
    <mergeCell ref="I9:J9"/>
  </mergeCells>
  <printOptions horizontalCentered="1"/>
  <pageMargins left="0.7086614173228347" right="0.07874015748031496" top="0.3937007874015748" bottom="0" header="0.07874015748031496" footer="0.07874015748031496"/>
  <pageSetup horizontalDpi="600" verticalDpi="600" orientation="landscape" paperSize="9" scale="9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FD9C6"/>
    <pageSetUpPr fitToPage="1"/>
  </sheetPr>
  <dimension ref="A1:O27"/>
  <sheetViews>
    <sheetView view="pageBreakPreview" zoomScale="80" zoomScaleSheetLayoutView="80" zoomScalePageLayoutView="0" workbookViewId="0" topLeftCell="A16">
      <selection activeCell="J38" sqref="J38"/>
    </sheetView>
  </sheetViews>
  <sheetFormatPr defaultColWidth="9.140625" defaultRowHeight="12.75"/>
  <cols>
    <col min="1" max="1" width="9.140625" style="181" customWidth="1"/>
    <col min="2" max="2" width="16.421875" style="181" customWidth="1"/>
    <col min="3" max="3" width="16.28125" style="130" customWidth="1"/>
    <col min="4" max="4" width="15.8515625" style="181" customWidth="1"/>
    <col min="5" max="5" width="11.57421875" style="181" customWidth="1"/>
    <col min="6" max="6" width="15.00390625" style="181" customWidth="1"/>
    <col min="7" max="7" width="9.7109375" style="181" customWidth="1"/>
    <col min="8" max="8" width="15.140625" style="181" customWidth="1"/>
    <col min="9" max="9" width="16.57421875" style="181" customWidth="1"/>
    <col min="10" max="10" width="18.28125" style="181" customWidth="1"/>
    <col min="11" max="11" width="14.140625" style="181" customWidth="1"/>
    <col min="12" max="16384" width="9.140625" style="181" customWidth="1"/>
  </cols>
  <sheetData>
    <row r="1" spans="4:10" ht="15">
      <c r="D1" s="1347"/>
      <c r="E1" s="1347"/>
      <c r="H1" s="392"/>
      <c r="I1" s="1348" t="s">
        <v>346</v>
      </c>
      <c r="J1" s="1348"/>
    </row>
    <row r="2" spans="1:10" ht="15">
      <c r="A2" s="1359" t="s">
        <v>0</v>
      </c>
      <c r="B2" s="1359"/>
      <c r="C2" s="1359"/>
      <c r="D2" s="1359"/>
      <c r="E2" s="1359"/>
      <c r="F2" s="1359"/>
      <c r="G2" s="1359"/>
      <c r="H2" s="1359"/>
      <c r="I2" s="1359"/>
      <c r="J2" s="1359"/>
    </row>
    <row r="3" spans="1:10" ht="20.25">
      <c r="A3" s="1350" t="s">
        <v>655</v>
      </c>
      <c r="B3" s="1350"/>
      <c r="C3" s="1350"/>
      <c r="D3" s="1350"/>
      <c r="E3" s="1350"/>
      <c r="F3" s="1350"/>
      <c r="G3" s="1350"/>
      <c r="H3" s="1350"/>
      <c r="I3" s="1350"/>
      <c r="J3" s="1350"/>
    </row>
    <row r="4" ht="10.5" customHeight="1"/>
    <row r="5" spans="1:11" s="395" customFormat="1" ht="18.75" customHeight="1">
      <c r="A5" s="1630" t="s">
        <v>398</v>
      </c>
      <c r="B5" s="1630"/>
      <c r="C5" s="1630"/>
      <c r="D5" s="1630"/>
      <c r="E5" s="1630"/>
      <c r="F5" s="1630"/>
      <c r="G5" s="1630"/>
      <c r="H5" s="1630"/>
      <c r="I5" s="1630"/>
      <c r="J5" s="1630"/>
      <c r="K5" s="1630"/>
    </row>
    <row r="6" spans="1:10" s="395" customFormat="1" ht="15.75" customHeight="1">
      <c r="A6" s="1048"/>
      <c r="B6" s="1048"/>
      <c r="C6" s="1045"/>
      <c r="D6" s="1048"/>
      <c r="E6" s="1048"/>
      <c r="F6" s="1048"/>
      <c r="G6" s="1048"/>
      <c r="H6" s="1048"/>
      <c r="I6" s="1048"/>
      <c r="J6" s="1048"/>
    </row>
    <row r="7" spans="1:11" s="395" customFormat="1" ht="12.75">
      <c r="A7" s="1351" t="s">
        <v>741</v>
      </c>
      <c r="B7" s="1351"/>
      <c r="C7" s="1351"/>
      <c r="E7" s="1615"/>
      <c r="F7" s="1615"/>
      <c r="G7" s="1615"/>
      <c r="H7" s="1615"/>
      <c r="I7" s="1615" t="s">
        <v>977</v>
      </c>
      <c r="J7" s="1615"/>
      <c r="K7" s="1615"/>
    </row>
    <row r="8" spans="3:10" s="726" customFormat="1" ht="15.75" hidden="1">
      <c r="C8" s="1359" t="s">
        <v>10</v>
      </c>
      <c r="D8" s="1359"/>
      <c r="E8" s="1359"/>
      <c r="F8" s="1359"/>
      <c r="G8" s="1359"/>
      <c r="H8" s="1359"/>
      <c r="I8" s="1359"/>
      <c r="J8" s="1359"/>
    </row>
    <row r="9" spans="1:11" ht="32.25" customHeight="1">
      <c r="A9" s="1618" t="s">
        <v>17</v>
      </c>
      <c r="B9" s="1618" t="s">
        <v>30</v>
      </c>
      <c r="C9" s="1620" t="s">
        <v>974</v>
      </c>
      <c r="D9" s="1621"/>
      <c r="E9" s="1620" t="s">
        <v>31</v>
      </c>
      <c r="F9" s="1621"/>
      <c r="G9" s="1620" t="s">
        <v>32</v>
      </c>
      <c r="H9" s="1621"/>
      <c r="I9" s="1622" t="s">
        <v>96</v>
      </c>
      <c r="J9" s="1622"/>
      <c r="K9" s="1618" t="s">
        <v>213</v>
      </c>
    </row>
    <row r="10" spans="1:11" s="186" customFormat="1" ht="57.75" customHeight="1">
      <c r="A10" s="1619"/>
      <c r="B10" s="1619"/>
      <c r="C10" s="1124" t="s">
        <v>33</v>
      </c>
      <c r="D10" s="574" t="s">
        <v>975</v>
      </c>
      <c r="E10" s="574" t="s">
        <v>33</v>
      </c>
      <c r="F10" s="574" t="s">
        <v>975</v>
      </c>
      <c r="G10" s="574" t="s">
        <v>33</v>
      </c>
      <c r="H10" s="574" t="s">
        <v>975</v>
      </c>
      <c r="I10" s="574" t="s">
        <v>123</v>
      </c>
      <c r="J10" s="574" t="s">
        <v>976</v>
      </c>
      <c r="K10" s="1619"/>
    </row>
    <row r="11" spans="1:11" ht="15">
      <c r="A11" s="1109">
        <v>1</v>
      </c>
      <c r="B11" s="1109">
        <v>2</v>
      </c>
      <c r="C11" s="1125">
        <v>3</v>
      </c>
      <c r="D11" s="1109">
        <v>4</v>
      </c>
      <c r="E11" s="1109">
        <v>5</v>
      </c>
      <c r="F11" s="1109">
        <v>6</v>
      </c>
      <c r="G11" s="1109">
        <v>7</v>
      </c>
      <c r="H11" s="1109">
        <v>8</v>
      </c>
      <c r="I11" s="1109">
        <v>9</v>
      </c>
      <c r="J11" s="1109">
        <v>10</v>
      </c>
      <c r="K11" s="1110">
        <v>11</v>
      </c>
    </row>
    <row r="12" spans="1:15" s="1047" customFormat="1" ht="24" customHeight="1">
      <c r="A12" s="1126">
        <v>1</v>
      </c>
      <c r="B12" s="1127" t="s">
        <v>743</v>
      </c>
      <c r="C12" s="1128">
        <v>3116</v>
      </c>
      <c r="D12" s="461">
        <v>2707.5</v>
      </c>
      <c r="E12" s="1126">
        <v>985</v>
      </c>
      <c r="F12" s="461">
        <v>933.9</v>
      </c>
      <c r="G12" s="1126">
        <v>75</v>
      </c>
      <c r="H12" s="461">
        <v>112.5</v>
      </c>
      <c r="I12" s="1129">
        <v>475</v>
      </c>
      <c r="J12" s="1130">
        <v>712.5</v>
      </c>
      <c r="K12" s="734" t="s">
        <v>7</v>
      </c>
      <c r="L12" s="1211"/>
      <c r="M12" s="466"/>
      <c r="N12" s="466"/>
      <c r="O12" s="466"/>
    </row>
    <row r="13" spans="1:15" s="1047" customFormat="1" ht="24" customHeight="1">
      <c r="A13" s="1126">
        <v>2</v>
      </c>
      <c r="B13" s="1127" t="s">
        <v>744</v>
      </c>
      <c r="C13" s="1128">
        <v>2393</v>
      </c>
      <c r="D13" s="461">
        <v>2073.9</v>
      </c>
      <c r="E13" s="1126">
        <v>694</v>
      </c>
      <c r="F13" s="461">
        <v>845.7</v>
      </c>
      <c r="G13" s="1126">
        <v>25</v>
      </c>
      <c r="H13" s="461">
        <v>37.5</v>
      </c>
      <c r="I13" s="1129">
        <v>207</v>
      </c>
      <c r="J13" s="1130">
        <v>310.5</v>
      </c>
      <c r="K13" s="734" t="s">
        <v>7</v>
      </c>
      <c r="L13" s="1211"/>
      <c r="M13" s="466"/>
      <c r="N13" s="466"/>
      <c r="O13" s="466"/>
    </row>
    <row r="14" spans="1:15" s="1047" customFormat="1" ht="24" customHeight="1">
      <c r="A14" s="1126">
        <v>3</v>
      </c>
      <c r="B14" s="1127" t="s">
        <v>745</v>
      </c>
      <c r="C14" s="1128">
        <v>3086</v>
      </c>
      <c r="D14" s="461">
        <v>2542.8</v>
      </c>
      <c r="E14" s="1126">
        <v>2231</v>
      </c>
      <c r="F14" s="461">
        <v>1853.4</v>
      </c>
      <c r="G14" s="1126">
        <v>110</v>
      </c>
      <c r="H14" s="461">
        <v>165</v>
      </c>
      <c r="I14" s="1129">
        <v>86</v>
      </c>
      <c r="J14" s="1130">
        <v>129</v>
      </c>
      <c r="K14" s="734" t="s">
        <v>7</v>
      </c>
      <c r="L14" s="1211"/>
      <c r="M14" s="466"/>
      <c r="N14" s="466"/>
      <c r="O14" s="466"/>
    </row>
    <row r="15" spans="1:15" s="1047" customFormat="1" ht="24" customHeight="1">
      <c r="A15" s="1126">
        <v>4</v>
      </c>
      <c r="B15" s="1127" t="s">
        <v>746</v>
      </c>
      <c r="C15" s="1128">
        <v>4313</v>
      </c>
      <c r="D15" s="461">
        <v>3848.7</v>
      </c>
      <c r="E15" s="1126">
        <v>480</v>
      </c>
      <c r="F15" s="461">
        <v>510.29999999999995</v>
      </c>
      <c r="G15" s="1126">
        <v>80</v>
      </c>
      <c r="H15" s="461">
        <v>120</v>
      </c>
      <c r="I15" s="1129">
        <v>1074</v>
      </c>
      <c r="J15" s="1130">
        <v>1611</v>
      </c>
      <c r="K15" s="734" t="s">
        <v>7</v>
      </c>
      <c r="L15" s="1211"/>
      <c r="M15" s="466"/>
      <c r="N15" s="466"/>
      <c r="O15" s="466"/>
    </row>
    <row r="16" spans="1:15" s="1047" customFormat="1" ht="24" customHeight="1">
      <c r="A16" s="1126">
        <v>5</v>
      </c>
      <c r="B16" s="1127" t="s">
        <v>747</v>
      </c>
      <c r="C16" s="1128">
        <v>3295</v>
      </c>
      <c r="D16" s="461">
        <v>3799.5</v>
      </c>
      <c r="E16" s="1126">
        <v>2958</v>
      </c>
      <c r="F16" s="461">
        <v>3597.3</v>
      </c>
      <c r="G16" s="1126">
        <v>0</v>
      </c>
      <c r="H16" s="461">
        <v>0</v>
      </c>
      <c r="I16" s="1129">
        <v>0</v>
      </c>
      <c r="J16" s="1130">
        <v>0</v>
      </c>
      <c r="K16" s="734" t="s">
        <v>7</v>
      </c>
      <c r="L16" s="1211"/>
      <c r="M16" s="466"/>
      <c r="N16" s="466"/>
      <c r="O16" s="466"/>
    </row>
    <row r="17" spans="1:15" s="1047" customFormat="1" ht="24" customHeight="1">
      <c r="A17" s="1126">
        <v>6</v>
      </c>
      <c r="B17" s="1127" t="s">
        <v>748</v>
      </c>
      <c r="C17" s="1128">
        <v>3195</v>
      </c>
      <c r="D17" s="461">
        <v>2538.8999999999996</v>
      </c>
      <c r="E17" s="1126">
        <v>389</v>
      </c>
      <c r="F17" s="461">
        <v>352.2</v>
      </c>
      <c r="G17" s="1126">
        <v>147</v>
      </c>
      <c r="H17" s="461">
        <v>220.5</v>
      </c>
      <c r="I17" s="1129">
        <v>412</v>
      </c>
      <c r="J17" s="1130">
        <v>618</v>
      </c>
      <c r="K17" s="734" t="s">
        <v>7</v>
      </c>
      <c r="L17" s="1211"/>
      <c r="M17" s="466"/>
      <c r="N17" s="466"/>
      <c r="O17" s="466"/>
    </row>
    <row r="18" spans="1:15" s="1047" customFormat="1" ht="24" customHeight="1">
      <c r="A18" s="1126">
        <v>7</v>
      </c>
      <c r="B18" s="1127" t="s">
        <v>749</v>
      </c>
      <c r="C18" s="1128">
        <v>3622</v>
      </c>
      <c r="D18" s="461">
        <v>2916.6</v>
      </c>
      <c r="E18" s="1126">
        <v>1580</v>
      </c>
      <c r="F18" s="461">
        <v>1542.9</v>
      </c>
      <c r="G18" s="1126">
        <v>165</v>
      </c>
      <c r="H18" s="461">
        <v>247.5</v>
      </c>
      <c r="I18" s="1129">
        <v>0</v>
      </c>
      <c r="J18" s="1130">
        <v>0</v>
      </c>
      <c r="K18" s="734" t="s">
        <v>7</v>
      </c>
      <c r="L18" s="1211"/>
      <c r="M18" s="466"/>
      <c r="N18" s="466"/>
      <c r="O18" s="466"/>
    </row>
    <row r="19" spans="1:15" s="1047" customFormat="1" ht="24" customHeight="1">
      <c r="A19" s="1126">
        <v>8</v>
      </c>
      <c r="B19" s="1127" t="s">
        <v>750</v>
      </c>
      <c r="C19" s="1128">
        <v>3756</v>
      </c>
      <c r="D19" s="461">
        <v>3180.6</v>
      </c>
      <c r="E19" s="1126">
        <v>1722</v>
      </c>
      <c r="F19" s="461">
        <v>1748.6999999999998</v>
      </c>
      <c r="G19" s="1126">
        <v>75</v>
      </c>
      <c r="H19" s="461">
        <v>112.5</v>
      </c>
      <c r="I19" s="1129">
        <v>160</v>
      </c>
      <c r="J19" s="1130">
        <v>240</v>
      </c>
      <c r="K19" s="734" t="s">
        <v>7</v>
      </c>
      <c r="L19" s="1211"/>
      <c r="M19" s="466"/>
      <c r="N19" s="466"/>
      <c r="O19" s="466"/>
    </row>
    <row r="20" spans="1:15" s="1047" customFormat="1" ht="24" customHeight="1">
      <c r="A20" s="1126">
        <v>9</v>
      </c>
      <c r="B20" s="1127" t="s">
        <v>751</v>
      </c>
      <c r="C20" s="1128">
        <v>2985</v>
      </c>
      <c r="D20" s="461">
        <v>2116.8</v>
      </c>
      <c r="E20" s="1126">
        <v>1054</v>
      </c>
      <c r="F20" s="461">
        <v>849.3</v>
      </c>
      <c r="G20" s="1126">
        <v>63</v>
      </c>
      <c r="H20" s="461">
        <v>94.5</v>
      </c>
      <c r="I20" s="1129">
        <v>58</v>
      </c>
      <c r="J20" s="1130">
        <v>87</v>
      </c>
      <c r="K20" s="734" t="s">
        <v>7</v>
      </c>
      <c r="L20" s="1211"/>
      <c r="M20" s="466"/>
      <c r="N20" s="466"/>
      <c r="O20" s="466"/>
    </row>
    <row r="21" spans="1:15" s="1047" customFormat="1" ht="24" customHeight="1">
      <c r="A21" s="1126">
        <v>10</v>
      </c>
      <c r="B21" s="1127" t="s">
        <v>752</v>
      </c>
      <c r="C21" s="1128">
        <v>3950</v>
      </c>
      <c r="D21" s="461">
        <v>3227.7</v>
      </c>
      <c r="E21" s="1126">
        <v>1505</v>
      </c>
      <c r="F21" s="461">
        <v>1043.4</v>
      </c>
      <c r="G21" s="1126">
        <v>28</v>
      </c>
      <c r="H21" s="461">
        <v>42</v>
      </c>
      <c r="I21" s="1129">
        <v>769</v>
      </c>
      <c r="J21" s="1130">
        <v>1153.5</v>
      </c>
      <c r="K21" s="734" t="s">
        <v>7</v>
      </c>
      <c r="L21" s="1211"/>
      <c r="M21" s="466"/>
      <c r="N21" s="466"/>
      <c r="O21" s="466"/>
    </row>
    <row r="22" spans="1:15" s="1047" customFormat="1" ht="24" customHeight="1">
      <c r="A22" s="1126">
        <v>11</v>
      </c>
      <c r="B22" s="1127" t="s">
        <v>753</v>
      </c>
      <c r="C22" s="1128">
        <v>2680</v>
      </c>
      <c r="D22" s="461">
        <v>2091.3</v>
      </c>
      <c r="E22" s="1126">
        <v>1397</v>
      </c>
      <c r="F22" s="461">
        <v>1159.5</v>
      </c>
      <c r="G22" s="1126">
        <v>11</v>
      </c>
      <c r="H22" s="461">
        <v>16.5</v>
      </c>
      <c r="I22" s="1129">
        <v>169</v>
      </c>
      <c r="J22" s="1130">
        <v>253.5</v>
      </c>
      <c r="K22" s="734" t="s">
        <v>7</v>
      </c>
      <c r="L22" s="1211"/>
      <c r="M22" s="466"/>
      <c r="N22" s="466"/>
      <c r="O22" s="466"/>
    </row>
    <row r="23" spans="1:15" s="1047" customFormat="1" ht="24" customHeight="1">
      <c r="A23" s="1126">
        <v>12</v>
      </c>
      <c r="B23" s="1127" t="s">
        <v>754</v>
      </c>
      <c r="C23" s="1128">
        <v>3969</v>
      </c>
      <c r="D23" s="461">
        <v>3549.6</v>
      </c>
      <c r="E23" s="1126">
        <v>1895</v>
      </c>
      <c r="F23" s="461">
        <v>1324.1999999999998</v>
      </c>
      <c r="G23" s="1126">
        <v>84</v>
      </c>
      <c r="H23" s="461">
        <v>126</v>
      </c>
      <c r="I23" s="1129">
        <v>1006</v>
      </c>
      <c r="J23" s="1130">
        <v>1509</v>
      </c>
      <c r="K23" s="734" t="s">
        <v>7</v>
      </c>
      <c r="L23" s="1211"/>
      <c r="M23" s="466"/>
      <c r="N23" s="466"/>
      <c r="O23" s="466"/>
    </row>
    <row r="24" spans="1:15" s="1047" customFormat="1" ht="24" customHeight="1">
      <c r="A24" s="1126">
        <v>13</v>
      </c>
      <c r="B24" s="1127" t="s">
        <v>755</v>
      </c>
      <c r="C24" s="1128">
        <v>3956</v>
      </c>
      <c r="D24" s="461">
        <v>3788.3999999999996</v>
      </c>
      <c r="E24" s="1126">
        <v>1401</v>
      </c>
      <c r="F24" s="461">
        <v>1154.6999999999998</v>
      </c>
      <c r="G24" s="1126">
        <v>170</v>
      </c>
      <c r="H24" s="461">
        <v>255</v>
      </c>
      <c r="I24" s="1129">
        <v>1053</v>
      </c>
      <c r="J24" s="1130">
        <v>1579.5</v>
      </c>
      <c r="K24" s="734" t="s">
        <v>7</v>
      </c>
      <c r="L24" s="1211"/>
      <c r="M24" s="466"/>
      <c r="N24" s="466"/>
      <c r="O24" s="466"/>
    </row>
    <row r="25" spans="1:12" s="465" customFormat="1" ht="24" customHeight="1">
      <c r="A25" s="1425" t="s">
        <v>756</v>
      </c>
      <c r="B25" s="1427"/>
      <c r="C25" s="440">
        <v>44316</v>
      </c>
      <c r="D25" s="1131">
        <v>38382.299999999996</v>
      </c>
      <c r="E25" s="733">
        <v>18291</v>
      </c>
      <c r="F25" s="1131">
        <v>16915.5</v>
      </c>
      <c r="G25" s="733">
        <v>1033</v>
      </c>
      <c r="H25" s="1131">
        <v>1549.5</v>
      </c>
      <c r="I25" s="733">
        <v>5469</v>
      </c>
      <c r="J25" s="1131">
        <v>8203.5</v>
      </c>
      <c r="K25" s="734" t="s">
        <v>7</v>
      </c>
      <c r="L25" s="1132"/>
    </row>
    <row r="26" spans="1:8" s="1047" customFormat="1" ht="19.5" customHeight="1">
      <c r="A26" s="1133" t="s">
        <v>978</v>
      </c>
      <c r="C26" s="432"/>
      <c r="H26" s="467"/>
    </row>
    <row r="27" spans="1:11" s="1047" customFormat="1" ht="66" customHeight="1">
      <c r="A27" s="1631" t="s">
        <v>891</v>
      </c>
      <c r="B27" s="1631"/>
      <c r="C27" s="432"/>
      <c r="D27" s="1210"/>
      <c r="E27" s="1210"/>
      <c r="F27" s="1210"/>
      <c r="G27" s="1210"/>
      <c r="I27" s="1632" t="s">
        <v>723</v>
      </c>
      <c r="J27" s="1632"/>
      <c r="K27" s="1632"/>
    </row>
  </sheetData>
  <sheetProtection/>
  <mergeCells count="19">
    <mergeCell ref="K9:K10"/>
    <mergeCell ref="A25:B25"/>
    <mergeCell ref="A27:B27"/>
    <mergeCell ref="I27:K27"/>
    <mergeCell ref="C8:J8"/>
    <mergeCell ref="A9:A10"/>
    <mergeCell ref="B9:B10"/>
    <mergeCell ref="C9:D9"/>
    <mergeCell ref="E9:F9"/>
    <mergeCell ref="G9:H9"/>
    <mergeCell ref="I9:J9"/>
    <mergeCell ref="A7:C7"/>
    <mergeCell ref="E7:H7"/>
    <mergeCell ref="I7:K7"/>
    <mergeCell ref="D1:E1"/>
    <mergeCell ref="I1:J1"/>
    <mergeCell ref="A2:J2"/>
    <mergeCell ref="A3:J3"/>
    <mergeCell ref="A5:K5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4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FD9C6"/>
  </sheetPr>
  <dimension ref="A1:S28"/>
  <sheetViews>
    <sheetView view="pageBreakPreview" zoomScale="90" zoomScaleSheetLayoutView="90" zoomScalePageLayoutView="0" workbookViewId="0" topLeftCell="A11">
      <selection activeCell="F17" sqref="F17"/>
    </sheetView>
  </sheetViews>
  <sheetFormatPr defaultColWidth="9.140625" defaultRowHeight="12.75"/>
  <cols>
    <col min="1" max="1" width="9.140625" style="181" customWidth="1"/>
    <col min="2" max="2" width="19.00390625" style="181" customWidth="1"/>
    <col min="3" max="3" width="15.140625" style="181" customWidth="1"/>
    <col min="4" max="4" width="15.8515625" style="181" customWidth="1"/>
    <col min="5" max="5" width="9.8515625" style="181" customWidth="1"/>
    <col min="6" max="6" width="13.57421875" style="181" customWidth="1"/>
    <col min="7" max="7" width="9.7109375" style="181" customWidth="1"/>
    <col min="8" max="8" width="10.421875" style="181" customWidth="1"/>
    <col min="9" max="9" width="15.28125" style="181" customWidth="1"/>
    <col min="10" max="10" width="19.28125" style="181" customWidth="1"/>
    <col min="11" max="11" width="15.00390625" style="181" customWidth="1"/>
    <col min="12" max="16384" width="9.140625" style="181" customWidth="1"/>
  </cols>
  <sheetData>
    <row r="1" spans="4:11" ht="22.5" customHeight="1">
      <c r="D1" s="1347"/>
      <c r="E1" s="1347"/>
      <c r="H1" s="392"/>
      <c r="J1" s="1348" t="s">
        <v>61</v>
      </c>
      <c r="K1" s="1348"/>
    </row>
    <row r="2" spans="1:10" ht="15">
      <c r="A2" s="1359" t="s">
        <v>0</v>
      </c>
      <c r="B2" s="1359"/>
      <c r="C2" s="1359"/>
      <c r="D2" s="1359"/>
      <c r="E2" s="1359"/>
      <c r="F2" s="1359"/>
      <c r="G2" s="1359"/>
      <c r="H2" s="1359"/>
      <c r="I2" s="1359"/>
      <c r="J2" s="1359"/>
    </row>
    <row r="3" spans="1:10" ht="18">
      <c r="A3" s="1502" t="s">
        <v>655</v>
      </c>
      <c r="B3" s="1502"/>
      <c r="C3" s="1502"/>
      <c r="D3" s="1502"/>
      <c r="E3" s="1502"/>
      <c r="F3" s="1502"/>
      <c r="G3" s="1502"/>
      <c r="H3" s="1502"/>
      <c r="I3" s="1502"/>
      <c r="J3" s="1502"/>
    </row>
    <row r="4" ht="10.5" customHeight="1"/>
    <row r="5" spans="1:12" s="395" customFormat="1" ht="15.75" customHeight="1">
      <c r="A5" s="1633" t="s">
        <v>399</v>
      </c>
      <c r="B5" s="1633"/>
      <c r="C5" s="1633"/>
      <c r="D5" s="1633"/>
      <c r="E5" s="1633"/>
      <c r="F5" s="1633"/>
      <c r="G5" s="1633"/>
      <c r="H5" s="1633"/>
      <c r="I5" s="1633"/>
      <c r="J5" s="1633"/>
      <c r="K5" s="1633"/>
      <c r="L5" s="1633"/>
    </row>
    <row r="6" spans="1:10" s="395" customFormat="1" ht="15.75" customHeight="1">
      <c r="A6" s="665"/>
      <c r="B6" s="665"/>
      <c r="C6" s="665"/>
      <c r="D6" s="665"/>
      <c r="E6" s="665"/>
      <c r="F6" s="665"/>
      <c r="G6" s="665"/>
      <c r="H6" s="665"/>
      <c r="I6" s="665"/>
      <c r="J6" s="665"/>
    </row>
    <row r="7" spans="1:11" s="395" customFormat="1" ht="12.75">
      <c r="A7" s="1351" t="s">
        <v>741</v>
      </c>
      <c r="B7" s="1351"/>
      <c r="I7" s="1615" t="s">
        <v>689</v>
      </c>
      <c r="J7" s="1615"/>
      <c r="K7" s="1615"/>
    </row>
    <row r="8" spans="3:10" s="726" customFormat="1" ht="15.75" hidden="1">
      <c r="C8" s="1359" t="s">
        <v>10</v>
      </c>
      <c r="D8" s="1359"/>
      <c r="E8" s="1359"/>
      <c r="F8" s="1359"/>
      <c r="G8" s="1359"/>
      <c r="H8" s="1359"/>
      <c r="I8" s="1359"/>
      <c r="J8" s="1359"/>
    </row>
    <row r="9" spans="1:19" ht="53.25" customHeight="1">
      <c r="A9" s="1361" t="s">
        <v>17</v>
      </c>
      <c r="B9" s="1361" t="s">
        <v>30</v>
      </c>
      <c r="C9" s="1509" t="s">
        <v>1019</v>
      </c>
      <c r="D9" s="1510"/>
      <c r="E9" s="1509" t="s">
        <v>432</v>
      </c>
      <c r="F9" s="1510"/>
      <c r="G9" s="1509" t="s">
        <v>32</v>
      </c>
      <c r="H9" s="1510"/>
      <c r="I9" s="1346" t="s">
        <v>96</v>
      </c>
      <c r="J9" s="1346"/>
      <c r="K9" s="1361" t="s">
        <v>214</v>
      </c>
      <c r="R9" s="727"/>
      <c r="S9" s="198"/>
    </row>
    <row r="10" spans="1:11" s="186" customFormat="1" ht="46.5" customHeight="1">
      <c r="A10" s="1362"/>
      <c r="B10" s="1362"/>
      <c r="C10" s="661" t="s">
        <v>33</v>
      </c>
      <c r="D10" s="661" t="s">
        <v>95</v>
      </c>
      <c r="E10" s="661" t="s">
        <v>33</v>
      </c>
      <c r="F10" s="661" t="s">
        <v>95</v>
      </c>
      <c r="G10" s="661" t="s">
        <v>33</v>
      </c>
      <c r="H10" s="661" t="s">
        <v>95</v>
      </c>
      <c r="I10" s="661" t="s">
        <v>123</v>
      </c>
      <c r="J10" s="661" t="s">
        <v>124</v>
      </c>
      <c r="K10" s="1362"/>
    </row>
    <row r="11" spans="1:11" ht="12.75">
      <c r="A11" s="728">
        <v>1</v>
      </c>
      <c r="B11" s="728">
        <v>2</v>
      </c>
      <c r="C11" s="728">
        <v>3</v>
      </c>
      <c r="D11" s="728">
        <v>4</v>
      </c>
      <c r="E11" s="728">
        <v>5</v>
      </c>
      <c r="F11" s="728">
        <v>6</v>
      </c>
      <c r="G11" s="728">
        <v>7</v>
      </c>
      <c r="H11" s="728">
        <v>8</v>
      </c>
      <c r="I11" s="728">
        <v>9</v>
      </c>
      <c r="J11" s="728">
        <v>10</v>
      </c>
      <c r="K11" s="728">
        <v>11</v>
      </c>
    </row>
    <row r="12" spans="1:11" s="663" customFormat="1" ht="21.75" customHeight="1">
      <c r="A12" s="729">
        <v>1</v>
      </c>
      <c r="B12" s="730" t="s">
        <v>743</v>
      </c>
      <c r="C12" s="331">
        <v>3794</v>
      </c>
      <c r="D12" s="731">
        <v>189.7</v>
      </c>
      <c r="E12" s="331">
        <v>3794</v>
      </c>
      <c r="F12" s="731">
        <v>189.7</v>
      </c>
      <c r="G12" s="667">
        <v>0</v>
      </c>
      <c r="H12" s="668">
        <v>0</v>
      </c>
      <c r="I12" s="668">
        <v>0</v>
      </c>
      <c r="J12" s="668">
        <v>0</v>
      </c>
      <c r="K12" s="668">
        <v>0</v>
      </c>
    </row>
    <row r="13" spans="1:11" s="663" customFormat="1" ht="21.75" customHeight="1">
      <c r="A13" s="729">
        <v>2</v>
      </c>
      <c r="B13" s="730" t="s">
        <v>744</v>
      </c>
      <c r="C13" s="331">
        <v>3280.08</v>
      </c>
      <c r="D13" s="731">
        <v>164.004</v>
      </c>
      <c r="E13" s="331">
        <v>3280.08</v>
      </c>
      <c r="F13" s="731">
        <v>164.004</v>
      </c>
      <c r="G13" s="667">
        <v>0</v>
      </c>
      <c r="H13" s="668">
        <v>0</v>
      </c>
      <c r="I13" s="668">
        <v>0</v>
      </c>
      <c r="J13" s="668">
        <v>0</v>
      </c>
      <c r="K13" s="668">
        <v>0</v>
      </c>
    </row>
    <row r="14" spans="1:11" s="663" customFormat="1" ht="21.75" customHeight="1">
      <c r="A14" s="729">
        <v>3</v>
      </c>
      <c r="B14" s="730" t="s">
        <v>745</v>
      </c>
      <c r="C14" s="331">
        <v>5135.86</v>
      </c>
      <c r="D14" s="731">
        <v>256.793</v>
      </c>
      <c r="E14" s="331">
        <v>5135.86</v>
      </c>
      <c r="F14" s="731">
        <v>256.793</v>
      </c>
      <c r="G14" s="667">
        <v>0</v>
      </c>
      <c r="H14" s="668">
        <v>0</v>
      </c>
      <c r="I14" s="668">
        <v>0</v>
      </c>
      <c r="J14" s="668">
        <v>0</v>
      </c>
      <c r="K14" s="668">
        <v>0</v>
      </c>
    </row>
    <row r="15" spans="1:11" s="663" customFormat="1" ht="21.75" customHeight="1">
      <c r="A15" s="729">
        <v>4</v>
      </c>
      <c r="B15" s="730" t="s">
        <v>746</v>
      </c>
      <c r="C15" s="331">
        <v>2329.66</v>
      </c>
      <c r="D15" s="731">
        <v>116.483</v>
      </c>
      <c r="E15" s="331">
        <v>2329.66</v>
      </c>
      <c r="F15" s="731">
        <v>116.483</v>
      </c>
      <c r="G15" s="667">
        <v>0</v>
      </c>
      <c r="H15" s="668">
        <v>0</v>
      </c>
      <c r="I15" s="668">
        <v>0</v>
      </c>
      <c r="J15" s="668">
        <v>0</v>
      </c>
      <c r="K15" s="668">
        <v>0</v>
      </c>
    </row>
    <row r="16" spans="1:11" s="663" customFormat="1" ht="21.75" customHeight="1">
      <c r="A16" s="729">
        <v>5</v>
      </c>
      <c r="B16" s="730" t="s">
        <v>747</v>
      </c>
      <c r="C16" s="331">
        <v>1343</v>
      </c>
      <c r="D16" s="731">
        <v>67.15</v>
      </c>
      <c r="E16" s="331">
        <v>1343</v>
      </c>
      <c r="F16" s="731">
        <v>67.15</v>
      </c>
      <c r="G16" s="667">
        <v>0</v>
      </c>
      <c r="H16" s="668">
        <v>0</v>
      </c>
      <c r="I16" s="668">
        <v>0</v>
      </c>
      <c r="J16" s="668">
        <v>0</v>
      </c>
      <c r="K16" s="668">
        <v>0</v>
      </c>
    </row>
    <row r="17" spans="1:11" s="663" customFormat="1" ht="21.75" customHeight="1">
      <c r="A17" s="729">
        <v>6</v>
      </c>
      <c r="B17" s="730" t="s">
        <v>748</v>
      </c>
      <c r="C17" s="331">
        <v>2818</v>
      </c>
      <c r="D17" s="731">
        <v>140.9</v>
      </c>
      <c r="E17" s="331">
        <v>2818</v>
      </c>
      <c r="F17" s="731">
        <v>140.9</v>
      </c>
      <c r="G17" s="667">
        <v>0</v>
      </c>
      <c r="H17" s="668">
        <v>0</v>
      </c>
      <c r="I17" s="668">
        <v>0</v>
      </c>
      <c r="J17" s="668">
        <v>0</v>
      </c>
      <c r="K17" s="668">
        <v>0</v>
      </c>
    </row>
    <row r="18" spans="1:11" s="663" customFormat="1" ht="21.75" customHeight="1">
      <c r="A18" s="729">
        <v>7</v>
      </c>
      <c r="B18" s="730" t="s">
        <v>749</v>
      </c>
      <c r="C18" s="331">
        <v>2922.98</v>
      </c>
      <c r="D18" s="731">
        <v>146.149</v>
      </c>
      <c r="E18" s="331">
        <v>2922.98</v>
      </c>
      <c r="F18" s="731">
        <v>146.149</v>
      </c>
      <c r="G18" s="667">
        <v>0</v>
      </c>
      <c r="H18" s="668">
        <v>0</v>
      </c>
      <c r="I18" s="668">
        <v>0</v>
      </c>
      <c r="J18" s="668">
        <v>0</v>
      </c>
      <c r="K18" s="668">
        <v>0</v>
      </c>
    </row>
    <row r="19" spans="1:11" s="663" customFormat="1" ht="21.75" customHeight="1">
      <c r="A19" s="729">
        <v>8</v>
      </c>
      <c r="B19" s="730" t="s">
        <v>750</v>
      </c>
      <c r="C19" s="331">
        <v>4951.96</v>
      </c>
      <c r="D19" s="731">
        <v>247.598</v>
      </c>
      <c r="E19" s="331">
        <v>4951.96</v>
      </c>
      <c r="F19" s="731">
        <v>247.598</v>
      </c>
      <c r="G19" s="667">
        <v>0</v>
      </c>
      <c r="H19" s="668">
        <v>0</v>
      </c>
      <c r="I19" s="668">
        <v>0</v>
      </c>
      <c r="J19" s="668">
        <v>0</v>
      </c>
      <c r="K19" s="668">
        <v>0</v>
      </c>
    </row>
    <row r="20" spans="1:11" s="663" customFormat="1" ht="21.75" customHeight="1">
      <c r="A20" s="729">
        <v>9</v>
      </c>
      <c r="B20" s="730" t="s">
        <v>751</v>
      </c>
      <c r="C20" s="331">
        <v>3986.54</v>
      </c>
      <c r="D20" s="731">
        <v>199.327</v>
      </c>
      <c r="E20" s="331">
        <v>3986.54</v>
      </c>
      <c r="F20" s="731">
        <v>199.327</v>
      </c>
      <c r="G20" s="667">
        <v>0</v>
      </c>
      <c r="H20" s="668">
        <v>0</v>
      </c>
      <c r="I20" s="668">
        <v>0</v>
      </c>
      <c r="J20" s="668">
        <v>0</v>
      </c>
      <c r="K20" s="668">
        <v>0</v>
      </c>
    </row>
    <row r="21" spans="1:11" s="663" customFormat="1" ht="21.75" customHeight="1">
      <c r="A21" s="729">
        <v>10</v>
      </c>
      <c r="B21" s="730" t="s">
        <v>752</v>
      </c>
      <c r="C21" s="331">
        <v>4334.84</v>
      </c>
      <c r="D21" s="731">
        <v>216.742</v>
      </c>
      <c r="E21" s="331">
        <v>4334.84</v>
      </c>
      <c r="F21" s="731">
        <v>216.742</v>
      </c>
      <c r="G21" s="667">
        <v>0</v>
      </c>
      <c r="H21" s="668">
        <v>0</v>
      </c>
      <c r="I21" s="668">
        <v>0</v>
      </c>
      <c r="J21" s="668">
        <v>0</v>
      </c>
      <c r="K21" s="668">
        <v>0</v>
      </c>
    </row>
    <row r="22" spans="1:11" s="663" customFormat="1" ht="21.75" customHeight="1">
      <c r="A22" s="729">
        <v>11</v>
      </c>
      <c r="B22" s="730" t="s">
        <v>753</v>
      </c>
      <c r="C22" s="331">
        <v>3057.3</v>
      </c>
      <c r="D22" s="731">
        <v>152.865</v>
      </c>
      <c r="E22" s="331">
        <v>3057.3</v>
      </c>
      <c r="F22" s="731">
        <v>152.865</v>
      </c>
      <c r="G22" s="667">
        <v>0</v>
      </c>
      <c r="H22" s="668">
        <v>0</v>
      </c>
      <c r="I22" s="668">
        <v>0</v>
      </c>
      <c r="J22" s="668">
        <v>0</v>
      </c>
      <c r="K22" s="668">
        <v>0</v>
      </c>
    </row>
    <row r="23" spans="1:11" s="663" customFormat="1" ht="21.75" customHeight="1">
      <c r="A23" s="729">
        <v>12</v>
      </c>
      <c r="B23" s="730" t="s">
        <v>754</v>
      </c>
      <c r="C23" s="331">
        <v>6073.26</v>
      </c>
      <c r="D23" s="731">
        <v>303.663</v>
      </c>
      <c r="E23" s="331">
        <v>6073.26</v>
      </c>
      <c r="F23" s="731">
        <v>303.663</v>
      </c>
      <c r="G23" s="667">
        <v>0</v>
      </c>
      <c r="H23" s="668">
        <v>0</v>
      </c>
      <c r="I23" s="668">
        <v>0</v>
      </c>
      <c r="J23" s="668">
        <v>0</v>
      </c>
      <c r="K23" s="668">
        <v>0</v>
      </c>
    </row>
    <row r="24" spans="1:11" s="663" customFormat="1" ht="21.75" customHeight="1">
      <c r="A24" s="729">
        <v>13</v>
      </c>
      <c r="B24" s="730" t="s">
        <v>755</v>
      </c>
      <c r="C24" s="331">
        <v>3897.76</v>
      </c>
      <c r="D24" s="731">
        <v>194.888</v>
      </c>
      <c r="E24" s="331">
        <v>3897.76</v>
      </c>
      <c r="F24" s="731">
        <v>194.888</v>
      </c>
      <c r="G24" s="667">
        <v>0</v>
      </c>
      <c r="H24" s="668">
        <v>0</v>
      </c>
      <c r="I24" s="668">
        <v>0</v>
      </c>
      <c r="J24" s="668">
        <v>0</v>
      </c>
      <c r="K24" s="668">
        <v>0</v>
      </c>
    </row>
    <row r="25" spans="1:11" s="322" customFormat="1" ht="26.25" customHeight="1">
      <c r="A25" s="1487" t="s">
        <v>756</v>
      </c>
      <c r="B25" s="1488"/>
      <c r="C25" s="732">
        <v>47925.240000000005</v>
      </c>
      <c r="D25" s="440">
        <v>2396.2619999999997</v>
      </c>
      <c r="E25" s="732">
        <v>47925.240000000005</v>
      </c>
      <c r="F25" s="440">
        <v>2396.2619999999997</v>
      </c>
      <c r="G25" s="733">
        <v>0</v>
      </c>
      <c r="H25" s="734">
        <v>0</v>
      </c>
      <c r="I25" s="734">
        <v>0</v>
      </c>
      <c r="J25" s="734">
        <v>0</v>
      </c>
      <c r="K25" s="734">
        <v>0</v>
      </c>
    </row>
    <row r="26" s="663" customFormat="1" ht="13.5"/>
    <row r="27" s="663" customFormat="1" ht="13.5"/>
    <row r="28" spans="1:11" s="663" customFormat="1" ht="66.75" customHeight="1">
      <c r="A28" s="1631" t="s">
        <v>891</v>
      </c>
      <c r="B28" s="1631"/>
      <c r="I28" s="1632" t="s">
        <v>723</v>
      </c>
      <c r="J28" s="1632"/>
      <c r="K28" s="1632"/>
    </row>
  </sheetData>
  <sheetProtection/>
  <mergeCells count="18">
    <mergeCell ref="K9:K10"/>
    <mergeCell ref="A25:B25"/>
    <mergeCell ref="A28:B28"/>
    <mergeCell ref="I28:K28"/>
    <mergeCell ref="C8:J8"/>
    <mergeCell ref="A9:A10"/>
    <mergeCell ref="B9:B10"/>
    <mergeCell ref="C9:D9"/>
    <mergeCell ref="E9:F9"/>
    <mergeCell ref="G9:H9"/>
    <mergeCell ref="I9:J9"/>
    <mergeCell ref="A7:B7"/>
    <mergeCell ref="I7:K7"/>
    <mergeCell ref="D1:E1"/>
    <mergeCell ref="J1:K1"/>
    <mergeCell ref="A2:J2"/>
    <mergeCell ref="A3:J3"/>
    <mergeCell ref="A5:L5"/>
  </mergeCells>
  <printOptions horizontalCentered="1"/>
  <pageMargins left="0.7" right="0.2" top="0.2" bottom="0.2" header="0.2" footer="0.2"/>
  <pageSetup horizontalDpi="600" verticalDpi="600" orientation="landscape" paperSize="9" scale="85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FD9C6"/>
  </sheetPr>
  <dimension ref="A1:O28"/>
  <sheetViews>
    <sheetView view="pageBreakPreview" zoomScale="90" zoomScaleSheetLayoutView="90" zoomScalePageLayoutView="0" workbookViewId="0" topLeftCell="A16">
      <selection activeCell="K15" sqref="K15"/>
    </sheetView>
  </sheetViews>
  <sheetFormatPr defaultColWidth="9.140625" defaultRowHeight="12.75"/>
  <cols>
    <col min="2" max="2" width="19.00390625" style="0" customWidth="1"/>
    <col min="3" max="3" width="16.28125" style="0" customWidth="1"/>
    <col min="4" max="4" width="15.8515625" style="0" customWidth="1"/>
    <col min="5" max="5" width="9.28125" style="0" customWidth="1"/>
    <col min="6" max="6" width="13.57421875" style="0" customWidth="1"/>
    <col min="7" max="7" width="9.7109375" style="0" customWidth="1"/>
    <col min="8" max="8" width="10.421875" style="0" customWidth="1"/>
    <col min="9" max="9" width="15.28125" style="0" customWidth="1"/>
    <col min="10" max="10" width="19.28125" style="0" customWidth="1"/>
    <col min="11" max="11" width="15.00390625" style="0" customWidth="1"/>
  </cols>
  <sheetData>
    <row r="1" spans="4:11" ht="22.5" customHeight="1">
      <c r="D1" s="1636"/>
      <c r="E1" s="1636"/>
      <c r="H1" s="8"/>
      <c r="J1" s="1637" t="s">
        <v>433</v>
      </c>
      <c r="K1" s="1637"/>
    </row>
    <row r="2" spans="1:10" ht="15">
      <c r="A2" s="1559" t="s">
        <v>0</v>
      </c>
      <c r="B2" s="1559"/>
      <c r="C2" s="1559"/>
      <c r="D2" s="1559"/>
      <c r="E2" s="1559"/>
      <c r="F2" s="1559"/>
      <c r="G2" s="1559"/>
      <c r="H2" s="1559"/>
      <c r="I2" s="1559"/>
      <c r="J2" s="1559"/>
    </row>
    <row r="3" spans="1:10" ht="18">
      <c r="A3" s="1638" t="s">
        <v>655</v>
      </c>
      <c r="B3" s="1638"/>
      <c r="C3" s="1638"/>
      <c r="D3" s="1638"/>
      <c r="E3" s="1638"/>
      <c r="F3" s="1638"/>
      <c r="G3" s="1638"/>
      <c r="H3" s="1638"/>
      <c r="I3" s="1638"/>
      <c r="J3" s="1638"/>
    </row>
    <row r="4" ht="10.5" customHeight="1"/>
    <row r="5" spans="1:12" s="61" customFormat="1" ht="15.75" customHeight="1">
      <c r="A5" s="1639" t="s">
        <v>442</v>
      </c>
      <c r="B5" s="1639"/>
      <c r="C5" s="1639"/>
      <c r="D5" s="1639"/>
      <c r="E5" s="1639"/>
      <c r="F5" s="1639"/>
      <c r="G5" s="1639"/>
      <c r="H5" s="1639"/>
      <c r="I5" s="1639"/>
      <c r="J5" s="1639"/>
      <c r="K5" s="1639"/>
      <c r="L5" s="1639"/>
    </row>
    <row r="6" spans="1:10" s="61" customFormat="1" ht="15.75" customHeight="1">
      <c r="A6" s="669"/>
      <c r="B6" s="669"/>
      <c r="C6" s="669"/>
      <c r="D6" s="669"/>
      <c r="E6" s="669"/>
      <c r="F6" s="669"/>
      <c r="G6" s="669"/>
      <c r="H6" s="669"/>
      <c r="I6" s="669"/>
      <c r="J6" s="669"/>
    </row>
    <row r="7" spans="1:11" s="61" customFormat="1" ht="12.75">
      <c r="A7" s="1634" t="s">
        <v>741</v>
      </c>
      <c r="B7" s="1634"/>
      <c r="I7" s="1635" t="s">
        <v>897</v>
      </c>
      <c r="J7" s="1635"/>
      <c r="K7" s="1635"/>
    </row>
    <row r="8" spans="3:10" s="3" customFormat="1" ht="15.75" hidden="1">
      <c r="C8" s="1559" t="s">
        <v>10</v>
      </c>
      <c r="D8" s="1559"/>
      <c r="E8" s="1559"/>
      <c r="F8" s="1559"/>
      <c r="G8" s="1559"/>
      <c r="H8" s="1559"/>
      <c r="I8" s="1559"/>
      <c r="J8" s="1559"/>
    </row>
    <row r="9" spans="1:15" ht="53.25" customHeight="1">
      <c r="A9" s="1640" t="s">
        <v>17</v>
      </c>
      <c r="B9" s="1640" t="s">
        <v>30</v>
      </c>
      <c r="C9" s="1645" t="s">
        <v>896</v>
      </c>
      <c r="D9" s="1646"/>
      <c r="E9" s="1645" t="s">
        <v>432</v>
      </c>
      <c r="F9" s="1646"/>
      <c r="G9" s="1645" t="s">
        <v>32</v>
      </c>
      <c r="H9" s="1646"/>
      <c r="I9" s="1513" t="s">
        <v>96</v>
      </c>
      <c r="J9" s="1513"/>
      <c r="K9" s="1640" t="s">
        <v>467</v>
      </c>
      <c r="N9" s="1"/>
      <c r="O9" s="2"/>
    </row>
    <row r="10" spans="1:11" s="4" customFormat="1" ht="46.5" customHeight="1">
      <c r="A10" s="1641"/>
      <c r="B10" s="1641"/>
      <c r="C10" s="666" t="s">
        <v>33</v>
      </c>
      <c r="D10" s="666" t="s">
        <v>95</v>
      </c>
      <c r="E10" s="666" t="s">
        <v>33</v>
      </c>
      <c r="F10" s="666" t="s">
        <v>95</v>
      </c>
      <c r="G10" s="666" t="s">
        <v>33</v>
      </c>
      <c r="H10" s="666" t="s">
        <v>95</v>
      </c>
      <c r="I10" s="666" t="s">
        <v>123</v>
      </c>
      <c r="J10" s="666" t="s">
        <v>124</v>
      </c>
      <c r="K10" s="1641"/>
    </row>
    <row r="11" spans="1:11" ht="12.75">
      <c r="A11" s="51">
        <v>1</v>
      </c>
      <c r="B11" s="51">
        <v>2</v>
      </c>
      <c r="C11" s="51">
        <v>3</v>
      </c>
      <c r="D11" s="51">
        <v>4</v>
      </c>
      <c r="E11" s="51">
        <v>5</v>
      </c>
      <c r="F11" s="51">
        <v>6</v>
      </c>
      <c r="G11" s="51">
        <v>7</v>
      </c>
      <c r="H11" s="51">
        <v>8</v>
      </c>
      <c r="I11" s="51">
        <v>9</v>
      </c>
      <c r="J11" s="51">
        <v>10</v>
      </c>
      <c r="K11" s="51">
        <v>11</v>
      </c>
    </row>
    <row r="12" spans="1:11" ht="23.25" customHeight="1">
      <c r="A12" s="84">
        <v>1</v>
      </c>
      <c r="B12" s="735" t="s">
        <v>743</v>
      </c>
      <c r="C12" s="736">
        <v>3794</v>
      </c>
      <c r="D12" s="737">
        <v>189.7</v>
      </c>
      <c r="E12" s="19" t="s">
        <v>7</v>
      </c>
      <c r="F12" s="19" t="s">
        <v>7</v>
      </c>
      <c r="G12" s="19" t="s">
        <v>7</v>
      </c>
      <c r="H12" s="19" t="s">
        <v>7</v>
      </c>
      <c r="I12" s="736">
        <v>3794</v>
      </c>
      <c r="J12" s="738">
        <v>189.7</v>
      </c>
      <c r="K12" s="19" t="s">
        <v>7</v>
      </c>
    </row>
    <row r="13" spans="1:11" ht="23.25" customHeight="1">
      <c r="A13" s="84">
        <v>2</v>
      </c>
      <c r="B13" s="735" t="s">
        <v>744</v>
      </c>
      <c r="C13" s="736">
        <v>3280</v>
      </c>
      <c r="D13" s="737">
        <v>164</v>
      </c>
      <c r="E13" s="19" t="s">
        <v>7</v>
      </c>
      <c r="F13" s="19" t="s">
        <v>7</v>
      </c>
      <c r="G13" s="19" t="s">
        <v>7</v>
      </c>
      <c r="H13" s="19" t="s">
        <v>7</v>
      </c>
      <c r="I13" s="736">
        <v>3280</v>
      </c>
      <c r="J13" s="738">
        <v>164</v>
      </c>
      <c r="K13" s="19" t="s">
        <v>7</v>
      </c>
    </row>
    <row r="14" spans="1:11" ht="23.25" customHeight="1">
      <c r="A14" s="84">
        <v>3</v>
      </c>
      <c r="B14" s="735" t="s">
        <v>745</v>
      </c>
      <c r="C14" s="736">
        <v>5136</v>
      </c>
      <c r="D14" s="737">
        <v>256.8</v>
      </c>
      <c r="E14" s="19" t="s">
        <v>7</v>
      </c>
      <c r="F14" s="19" t="s">
        <v>7</v>
      </c>
      <c r="G14" s="19" t="s">
        <v>7</v>
      </c>
      <c r="H14" s="19" t="s">
        <v>7</v>
      </c>
      <c r="I14" s="736">
        <v>5136</v>
      </c>
      <c r="J14" s="738">
        <v>256.8</v>
      </c>
      <c r="K14" s="19" t="s">
        <v>7</v>
      </c>
    </row>
    <row r="15" spans="1:11" ht="23.25" customHeight="1">
      <c r="A15" s="84">
        <v>4</v>
      </c>
      <c r="B15" s="735" t="s">
        <v>746</v>
      </c>
      <c r="C15" s="736">
        <v>2331</v>
      </c>
      <c r="D15" s="737">
        <v>116.55</v>
      </c>
      <c r="E15" s="19" t="s">
        <v>7</v>
      </c>
      <c r="F15" s="19" t="s">
        <v>7</v>
      </c>
      <c r="G15" s="19" t="s">
        <v>7</v>
      </c>
      <c r="H15" s="19" t="s">
        <v>7</v>
      </c>
      <c r="I15" s="736">
        <v>2331</v>
      </c>
      <c r="J15" s="738">
        <v>116.55</v>
      </c>
      <c r="K15" s="19" t="s">
        <v>7</v>
      </c>
    </row>
    <row r="16" spans="1:11" ht="23.25" customHeight="1">
      <c r="A16" s="84">
        <v>5</v>
      </c>
      <c r="B16" s="735" t="s">
        <v>747</v>
      </c>
      <c r="C16" s="736">
        <v>1343</v>
      </c>
      <c r="D16" s="737">
        <v>67.15</v>
      </c>
      <c r="E16" s="19" t="s">
        <v>7</v>
      </c>
      <c r="F16" s="19" t="s">
        <v>7</v>
      </c>
      <c r="G16" s="19" t="s">
        <v>7</v>
      </c>
      <c r="H16" s="19" t="s">
        <v>7</v>
      </c>
      <c r="I16" s="736">
        <v>1343</v>
      </c>
      <c r="J16" s="738">
        <v>67.15</v>
      </c>
      <c r="K16" s="19" t="s">
        <v>7</v>
      </c>
    </row>
    <row r="17" spans="1:11" ht="23.25" customHeight="1">
      <c r="A17" s="84">
        <v>6</v>
      </c>
      <c r="B17" s="735" t="s">
        <v>748</v>
      </c>
      <c r="C17" s="736">
        <v>2818</v>
      </c>
      <c r="D17" s="737">
        <v>140.9</v>
      </c>
      <c r="E17" s="19" t="s">
        <v>7</v>
      </c>
      <c r="F17" s="19" t="s">
        <v>7</v>
      </c>
      <c r="G17" s="19" t="s">
        <v>7</v>
      </c>
      <c r="H17" s="19" t="s">
        <v>7</v>
      </c>
      <c r="I17" s="736">
        <v>2818</v>
      </c>
      <c r="J17" s="738">
        <v>140.9</v>
      </c>
      <c r="K17" s="19" t="s">
        <v>7</v>
      </c>
    </row>
    <row r="18" spans="1:11" ht="23.25" customHeight="1">
      <c r="A18" s="84">
        <v>7</v>
      </c>
      <c r="B18" s="735" t="s">
        <v>749</v>
      </c>
      <c r="C18" s="736">
        <v>2923</v>
      </c>
      <c r="D18" s="737">
        <v>146.15</v>
      </c>
      <c r="E18" s="19" t="s">
        <v>7</v>
      </c>
      <c r="F18" s="19" t="s">
        <v>7</v>
      </c>
      <c r="G18" s="19" t="s">
        <v>7</v>
      </c>
      <c r="H18" s="19" t="s">
        <v>7</v>
      </c>
      <c r="I18" s="736">
        <v>2923</v>
      </c>
      <c r="J18" s="738">
        <v>146.15</v>
      </c>
      <c r="K18" s="19" t="s">
        <v>7</v>
      </c>
    </row>
    <row r="19" spans="1:11" ht="23.25" customHeight="1">
      <c r="A19" s="84">
        <v>8</v>
      </c>
      <c r="B19" s="735" t="s">
        <v>750</v>
      </c>
      <c r="C19" s="736">
        <v>4952</v>
      </c>
      <c r="D19" s="737">
        <v>247.6</v>
      </c>
      <c r="E19" s="19" t="s">
        <v>7</v>
      </c>
      <c r="F19" s="19" t="s">
        <v>7</v>
      </c>
      <c r="G19" s="19" t="s">
        <v>7</v>
      </c>
      <c r="H19" s="19" t="s">
        <v>7</v>
      </c>
      <c r="I19" s="736">
        <v>4952</v>
      </c>
      <c r="J19" s="738">
        <v>247.6</v>
      </c>
      <c r="K19" s="19" t="s">
        <v>7</v>
      </c>
    </row>
    <row r="20" spans="1:11" ht="23.25" customHeight="1">
      <c r="A20" s="84">
        <v>9</v>
      </c>
      <c r="B20" s="735" t="s">
        <v>751</v>
      </c>
      <c r="C20" s="736">
        <v>3987</v>
      </c>
      <c r="D20" s="737">
        <v>199.35</v>
      </c>
      <c r="E20" s="19" t="s">
        <v>7</v>
      </c>
      <c r="F20" s="19" t="s">
        <v>7</v>
      </c>
      <c r="G20" s="19" t="s">
        <v>7</v>
      </c>
      <c r="H20" s="19" t="s">
        <v>7</v>
      </c>
      <c r="I20" s="736">
        <v>3987</v>
      </c>
      <c r="J20" s="738">
        <v>199.35</v>
      </c>
      <c r="K20" s="19" t="s">
        <v>7</v>
      </c>
    </row>
    <row r="21" spans="1:11" ht="23.25" customHeight="1">
      <c r="A21" s="84">
        <v>10</v>
      </c>
      <c r="B21" s="735" t="s">
        <v>752</v>
      </c>
      <c r="C21" s="736">
        <v>4335</v>
      </c>
      <c r="D21" s="737">
        <v>216.75</v>
      </c>
      <c r="E21" s="19" t="s">
        <v>7</v>
      </c>
      <c r="F21" s="19" t="s">
        <v>7</v>
      </c>
      <c r="G21" s="19" t="s">
        <v>7</v>
      </c>
      <c r="H21" s="19" t="s">
        <v>7</v>
      </c>
      <c r="I21" s="736">
        <v>4335</v>
      </c>
      <c r="J21" s="738">
        <v>216.75</v>
      </c>
      <c r="K21" s="19" t="s">
        <v>7</v>
      </c>
    </row>
    <row r="22" spans="1:11" ht="23.25" customHeight="1">
      <c r="A22" s="84">
        <v>11</v>
      </c>
      <c r="B22" s="735" t="s">
        <v>753</v>
      </c>
      <c r="C22" s="736">
        <v>3057</v>
      </c>
      <c r="D22" s="737">
        <v>152.85</v>
      </c>
      <c r="E22" s="19" t="s">
        <v>7</v>
      </c>
      <c r="F22" s="19" t="s">
        <v>7</v>
      </c>
      <c r="G22" s="19" t="s">
        <v>7</v>
      </c>
      <c r="H22" s="19" t="s">
        <v>7</v>
      </c>
      <c r="I22" s="736">
        <v>3057</v>
      </c>
      <c r="J22" s="738">
        <v>152.85</v>
      </c>
      <c r="K22" s="19" t="s">
        <v>7</v>
      </c>
    </row>
    <row r="23" spans="1:11" ht="23.25" customHeight="1">
      <c r="A23" s="84">
        <v>12</v>
      </c>
      <c r="B23" s="735" t="s">
        <v>754</v>
      </c>
      <c r="C23" s="736">
        <v>6073</v>
      </c>
      <c r="D23" s="737">
        <v>303.65</v>
      </c>
      <c r="E23" s="19" t="s">
        <v>7</v>
      </c>
      <c r="F23" s="19" t="s">
        <v>7</v>
      </c>
      <c r="G23" s="19" t="s">
        <v>7</v>
      </c>
      <c r="H23" s="19" t="s">
        <v>7</v>
      </c>
      <c r="I23" s="736">
        <v>6073</v>
      </c>
      <c r="J23" s="738">
        <v>303.65</v>
      </c>
      <c r="K23" s="19" t="s">
        <v>7</v>
      </c>
    </row>
    <row r="24" spans="1:11" ht="23.25" customHeight="1">
      <c r="A24" s="84">
        <v>13</v>
      </c>
      <c r="B24" s="735" t="s">
        <v>755</v>
      </c>
      <c r="C24" s="736">
        <v>3898</v>
      </c>
      <c r="D24" s="737">
        <v>194.9</v>
      </c>
      <c r="E24" s="19" t="s">
        <v>7</v>
      </c>
      <c r="F24" s="19" t="s">
        <v>7</v>
      </c>
      <c r="G24" s="19" t="s">
        <v>7</v>
      </c>
      <c r="H24" s="19" t="s">
        <v>7</v>
      </c>
      <c r="I24" s="736">
        <v>3898</v>
      </c>
      <c r="J24" s="738">
        <v>194.9</v>
      </c>
      <c r="K24" s="19" t="s">
        <v>7</v>
      </c>
    </row>
    <row r="25" spans="1:11" s="743" customFormat="1" ht="23.25" customHeight="1">
      <c r="A25" s="1642" t="s">
        <v>756</v>
      </c>
      <c r="B25" s="1643"/>
      <c r="C25" s="739">
        <v>47927</v>
      </c>
      <c r="D25" s="740">
        <v>2396.35</v>
      </c>
      <c r="E25" s="739">
        <v>0</v>
      </c>
      <c r="F25" s="739">
        <v>0</v>
      </c>
      <c r="G25" s="739">
        <v>0</v>
      </c>
      <c r="H25" s="739">
        <v>0</v>
      </c>
      <c r="I25" s="739">
        <v>47927</v>
      </c>
      <c r="J25" s="741">
        <v>2396.35</v>
      </c>
      <c r="K25" s="742">
        <v>0</v>
      </c>
    </row>
    <row r="28" spans="1:11" ht="74.25" customHeight="1">
      <c r="A28" s="61" t="s">
        <v>875</v>
      </c>
      <c r="I28" s="1644" t="s">
        <v>723</v>
      </c>
      <c r="J28" s="1644"/>
      <c r="K28" s="1644"/>
    </row>
  </sheetData>
  <sheetProtection/>
  <mergeCells count="17">
    <mergeCell ref="K9:K10"/>
    <mergeCell ref="A25:B25"/>
    <mergeCell ref="I28:K28"/>
    <mergeCell ref="C8:J8"/>
    <mergeCell ref="A9:A10"/>
    <mergeCell ref="B9:B10"/>
    <mergeCell ref="C9:D9"/>
    <mergeCell ref="E9:F9"/>
    <mergeCell ref="G9:H9"/>
    <mergeCell ref="I9:J9"/>
    <mergeCell ref="A7:B7"/>
    <mergeCell ref="I7:K7"/>
    <mergeCell ref="D1:E1"/>
    <mergeCell ref="J1:K1"/>
    <mergeCell ref="A2:J2"/>
    <mergeCell ref="A3:J3"/>
    <mergeCell ref="A5:L5"/>
  </mergeCells>
  <printOptions horizontalCentered="1"/>
  <pageMargins left="0.71" right="0.2" top="0.2" bottom="0.2" header="0.2" footer="0.2"/>
  <pageSetup horizontalDpi="600" verticalDpi="600" orientation="landscape" paperSize="9" scale="90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FD9C6"/>
    <pageSetUpPr fitToPage="1"/>
  </sheetPr>
  <dimension ref="A1:M26"/>
  <sheetViews>
    <sheetView view="pageBreakPreview" zoomScaleSheetLayoutView="100" zoomScalePageLayoutView="0" workbookViewId="0" topLeftCell="A11">
      <selection activeCell="G34" sqref="G34"/>
    </sheetView>
  </sheetViews>
  <sheetFormatPr defaultColWidth="9.140625" defaultRowHeight="12.75"/>
  <cols>
    <col min="1" max="1" width="7.7109375" style="671" customWidth="1"/>
    <col min="2" max="2" width="17.140625" style="0" customWidth="1"/>
    <col min="3" max="3" width="14.57421875" style="0" customWidth="1"/>
    <col min="4" max="4" width="14.8515625" style="53" customWidth="1"/>
    <col min="5" max="5" width="15.57421875" style="53" customWidth="1"/>
    <col min="6" max="6" width="14.00390625" style="53" customWidth="1"/>
    <col min="7" max="7" width="16.00390625" style="53" customWidth="1"/>
    <col min="8" max="8" width="14.00390625" style="53" customWidth="1"/>
  </cols>
  <sheetData>
    <row r="1" ht="12.75">
      <c r="H1" s="54" t="s">
        <v>469</v>
      </c>
    </row>
    <row r="2" spans="1:13" ht="18">
      <c r="A2" s="1581" t="s">
        <v>0</v>
      </c>
      <c r="B2" s="1581"/>
      <c r="C2" s="1581"/>
      <c r="D2" s="1581"/>
      <c r="E2" s="1581"/>
      <c r="F2" s="1581"/>
      <c r="G2" s="1581"/>
      <c r="H2" s="1581"/>
      <c r="I2" s="39"/>
      <c r="J2" s="39"/>
      <c r="K2" s="39"/>
      <c r="L2" s="39"/>
      <c r="M2" s="39"/>
    </row>
    <row r="3" spans="1:13" ht="21">
      <c r="A3" s="1582" t="s">
        <v>655</v>
      </c>
      <c r="B3" s="1582"/>
      <c r="C3" s="1582"/>
      <c r="D3" s="1582"/>
      <c r="E3" s="1582"/>
      <c r="F3" s="1582"/>
      <c r="G3" s="1582"/>
      <c r="H3" s="1582"/>
      <c r="I3" s="40"/>
      <c r="J3" s="40"/>
      <c r="K3" s="40"/>
      <c r="L3" s="40"/>
      <c r="M3" s="40"/>
    </row>
    <row r="4" spans="1:13" ht="15">
      <c r="A4" s="698"/>
      <c r="B4" s="35"/>
      <c r="C4" s="35"/>
      <c r="D4" s="52"/>
      <c r="E4" s="52"/>
      <c r="F4" s="52"/>
      <c r="G4" s="52"/>
      <c r="H4" s="52"/>
      <c r="I4" s="35"/>
      <c r="J4" s="35"/>
      <c r="K4" s="35"/>
      <c r="L4" s="35"/>
      <c r="M4" s="35"/>
    </row>
    <row r="5" spans="1:13" ht="18">
      <c r="A5" s="1581" t="s">
        <v>468</v>
      </c>
      <c r="B5" s="1581"/>
      <c r="C5" s="1581"/>
      <c r="D5" s="1581"/>
      <c r="E5" s="1581"/>
      <c r="F5" s="1581"/>
      <c r="G5" s="1581"/>
      <c r="H5" s="1581"/>
      <c r="I5" s="39"/>
      <c r="J5" s="39"/>
      <c r="K5" s="39"/>
      <c r="L5" s="39"/>
      <c r="M5" s="39"/>
    </row>
    <row r="6" spans="1:13" s="704" customFormat="1" ht="15">
      <c r="A6" s="699" t="s">
        <v>793</v>
      </c>
      <c r="B6" s="700"/>
      <c r="C6" s="701"/>
      <c r="D6" s="702"/>
      <c r="E6" s="702"/>
      <c r="F6" s="1654" t="s">
        <v>794</v>
      </c>
      <c r="G6" s="1654"/>
      <c r="H6" s="1654"/>
      <c r="I6" s="701"/>
      <c r="J6" s="703"/>
      <c r="K6" s="703"/>
      <c r="L6" s="1647"/>
      <c r="M6" s="1647"/>
    </row>
    <row r="7" spans="1:8" s="704" customFormat="1" ht="22.5" customHeight="1">
      <c r="A7" s="1566" t="s">
        <v>2</v>
      </c>
      <c r="B7" s="1566" t="s">
        <v>3</v>
      </c>
      <c r="C7" s="1572" t="s">
        <v>354</v>
      </c>
      <c r="D7" s="1648" t="s">
        <v>448</v>
      </c>
      <c r="E7" s="1649"/>
      <c r="F7" s="1649"/>
      <c r="G7" s="1649"/>
      <c r="H7" s="1650"/>
    </row>
    <row r="8" spans="1:8" s="704" customFormat="1" ht="45.75" customHeight="1">
      <c r="A8" s="1566"/>
      <c r="B8" s="1566"/>
      <c r="C8" s="1572"/>
      <c r="D8" s="711" t="s">
        <v>449</v>
      </c>
      <c r="E8" s="711" t="s">
        <v>450</v>
      </c>
      <c r="F8" s="711" t="s">
        <v>451</v>
      </c>
      <c r="G8" s="712" t="s">
        <v>601</v>
      </c>
      <c r="H8" s="711" t="s">
        <v>39</v>
      </c>
    </row>
    <row r="9" spans="1:8" s="704" customFormat="1" ht="13.5" customHeight="1">
      <c r="A9" s="670">
        <v>1</v>
      </c>
      <c r="B9" s="670">
        <v>2</v>
      </c>
      <c r="C9" s="670">
        <v>3</v>
      </c>
      <c r="D9" s="705">
        <v>4</v>
      </c>
      <c r="E9" s="705">
        <v>5</v>
      </c>
      <c r="F9" s="705">
        <v>6</v>
      </c>
      <c r="G9" s="670">
        <v>7</v>
      </c>
      <c r="H9" s="705">
        <v>8</v>
      </c>
    </row>
    <row r="10" spans="1:8" s="704" customFormat="1" ht="20.25" customHeight="1">
      <c r="A10" s="532">
        <v>1</v>
      </c>
      <c r="B10" s="1069" t="s">
        <v>878</v>
      </c>
      <c r="C10" s="562">
        <f>'AT-3'!G8</f>
        <v>3141</v>
      </c>
      <c r="D10" s="706">
        <v>2213</v>
      </c>
      <c r="E10" s="707">
        <v>0</v>
      </c>
      <c r="F10" s="708">
        <v>928</v>
      </c>
      <c r="G10" s="708">
        <v>0</v>
      </c>
      <c r="H10" s="707">
        <v>0</v>
      </c>
    </row>
    <row r="11" spans="1:8" s="704" customFormat="1" ht="20.25" customHeight="1">
      <c r="A11" s="532">
        <v>2</v>
      </c>
      <c r="B11" s="1069" t="s">
        <v>879</v>
      </c>
      <c r="C11" s="562">
        <f>'AT-3'!G9</f>
        <v>2701</v>
      </c>
      <c r="D11" s="564">
        <v>2467</v>
      </c>
      <c r="E11" s="707">
        <v>0</v>
      </c>
      <c r="F11" s="708">
        <v>43</v>
      </c>
      <c r="G11" s="708">
        <v>191</v>
      </c>
      <c r="H11" s="564">
        <v>0</v>
      </c>
    </row>
    <row r="12" spans="1:8" s="704" customFormat="1" ht="20.25" customHeight="1">
      <c r="A12" s="532">
        <v>3</v>
      </c>
      <c r="B12" s="1069" t="s">
        <v>880</v>
      </c>
      <c r="C12" s="562">
        <f>'AT-3'!G10</f>
        <v>3856</v>
      </c>
      <c r="D12" s="564">
        <v>3350</v>
      </c>
      <c r="E12" s="707">
        <v>0</v>
      </c>
      <c r="F12" s="708">
        <v>0</v>
      </c>
      <c r="G12" s="708">
        <v>506</v>
      </c>
      <c r="H12" s="564">
        <v>0</v>
      </c>
    </row>
    <row r="13" spans="1:8" s="704" customFormat="1" ht="20.25" customHeight="1">
      <c r="A13" s="532">
        <v>4</v>
      </c>
      <c r="B13" s="1069" t="s">
        <v>881</v>
      </c>
      <c r="C13" s="562">
        <f>'AT-3'!G11</f>
        <v>4229</v>
      </c>
      <c r="D13" s="564">
        <v>4156</v>
      </c>
      <c r="E13" s="707">
        <v>0</v>
      </c>
      <c r="F13" s="708">
        <v>73</v>
      </c>
      <c r="G13" s="708">
        <v>0</v>
      </c>
      <c r="H13" s="564">
        <v>0</v>
      </c>
    </row>
    <row r="14" spans="1:8" s="704" customFormat="1" ht="20.25" customHeight="1">
      <c r="A14" s="532">
        <v>5</v>
      </c>
      <c r="B14" s="1069" t="s">
        <v>882</v>
      </c>
      <c r="C14" s="562">
        <f>'AT-3'!G12</f>
        <v>3253</v>
      </c>
      <c r="D14" s="708">
        <v>2833</v>
      </c>
      <c r="E14" s="707">
        <v>0</v>
      </c>
      <c r="F14" s="564">
        <v>0</v>
      </c>
      <c r="G14" s="564">
        <v>420</v>
      </c>
      <c r="H14" s="564">
        <v>0</v>
      </c>
    </row>
    <row r="15" spans="1:8" s="704" customFormat="1" ht="20.25" customHeight="1">
      <c r="A15" s="532">
        <v>6</v>
      </c>
      <c r="B15" s="1069" t="s">
        <v>883</v>
      </c>
      <c r="C15" s="562">
        <f>'AT-3'!G13</f>
        <v>3118</v>
      </c>
      <c r="D15" s="564">
        <v>2534</v>
      </c>
      <c r="E15" s="707">
        <v>0</v>
      </c>
      <c r="F15" s="564">
        <v>584</v>
      </c>
      <c r="G15" s="564">
        <v>0</v>
      </c>
      <c r="H15" s="532">
        <v>0</v>
      </c>
    </row>
    <row r="16" spans="1:8" s="704" customFormat="1" ht="20.25" customHeight="1">
      <c r="A16" s="532">
        <v>7</v>
      </c>
      <c r="B16" s="1069" t="s">
        <v>884</v>
      </c>
      <c r="C16" s="562">
        <f>'AT-3'!G14</f>
        <v>3567</v>
      </c>
      <c r="D16" s="708">
        <v>3567</v>
      </c>
      <c r="E16" s="707">
        <v>0</v>
      </c>
      <c r="F16" s="564">
        <v>0</v>
      </c>
      <c r="G16" s="564">
        <v>0</v>
      </c>
      <c r="H16" s="564">
        <v>0</v>
      </c>
    </row>
    <row r="17" spans="1:8" s="704" customFormat="1" ht="20.25" customHeight="1">
      <c r="A17" s="532">
        <v>8</v>
      </c>
      <c r="B17" s="1069" t="s">
        <v>885</v>
      </c>
      <c r="C17" s="562">
        <f>'AT-3'!G15</f>
        <v>3377</v>
      </c>
      <c r="D17" s="708">
        <v>3277</v>
      </c>
      <c r="E17" s="707">
        <v>0</v>
      </c>
      <c r="F17" s="564">
        <v>100</v>
      </c>
      <c r="G17" s="564">
        <v>0</v>
      </c>
      <c r="H17" s="564">
        <v>0</v>
      </c>
    </row>
    <row r="18" spans="1:10" s="704" customFormat="1" ht="20.25" customHeight="1">
      <c r="A18" s="532">
        <v>9</v>
      </c>
      <c r="B18" s="1069" t="s">
        <v>886</v>
      </c>
      <c r="C18" s="562">
        <f>'AT-3'!G16</f>
        <v>3404</v>
      </c>
      <c r="D18" s="564">
        <v>3003</v>
      </c>
      <c r="E18" s="707">
        <v>0</v>
      </c>
      <c r="F18" s="708">
        <v>10</v>
      </c>
      <c r="G18" s="564">
        <v>0</v>
      </c>
      <c r="H18" s="564">
        <v>391</v>
      </c>
      <c r="J18" s="1001"/>
    </row>
    <row r="19" spans="1:8" s="704" customFormat="1" ht="20.25" customHeight="1">
      <c r="A19" s="532">
        <v>10</v>
      </c>
      <c r="B19" s="1069" t="s">
        <v>887</v>
      </c>
      <c r="C19" s="562">
        <f>'AT-3'!G17</f>
        <v>4805</v>
      </c>
      <c r="D19" s="564">
        <v>4261</v>
      </c>
      <c r="E19" s="707">
        <v>0</v>
      </c>
      <c r="F19" s="564">
        <v>0</v>
      </c>
      <c r="G19" s="564">
        <v>544</v>
      </c>
      <c r="H19" s="564">
        <v>0</v>
      </c>
    </row>
    <row r="20" spans="1:8" s="704" customFormat="1" ht="20.25" customHeight="1">
      <c r="A20" s="532">
        <v>11</v>
      </c>
      <c r="B20" s="1069" t="s">
        <v>888</v>
      </c>
      <c r="C20" s="562">
        <f>'AT-3'!G18</f>
        <v>3330</v>
      </c>
      <c r="D20" s="564">
        <v>3330</v>
      </c>
      <c r="E20" s="707">
        <v>0</v>
      </c>
      <c r="F20" s="564">
        <v>0</v>
      </c>
      <c r="G20" s="564">
        <v>0</v>
      </c>
      <c r="H20" s="564">
        <v>0</v>
      </c>
    </row>
    <row r="21" spans="1:8" s="704" customFormat="1" ht="20.25" customHeight="1">
      <c r="A21" s="532">
        <v>12</v>
      </c>
      <c r="B21" s="1069" t="s">
        <v>889</v>
      </c>
      <c r="C21" s="562">
        <f>'AT-3'!G19</f>
        <v>3753</v>
      </c>
      <c r="D21" s="564">
        <v>3753</v>
      </c>
      <c r="E21" s="707">
        <v>0</v>
      </c>
      <c r="F21" s="564">
        <v>0</v>
      </c>
      <c r="G21" s="564">
        <v>0</v>
      </c>
      <c r="H21" s="564">
        <v>0</v>
      </c>
    </row>
    <row r="22" spans="1:8" s="704" customFormat="1" ht="20.25" customHeight="1">
      <c r="A22" s="532">
        <v>13</v>
      </c>
      <c r="B22" s="1070" t="s">
        <v>890</v>
      </c>
      <c r="C22" s="562">
        <f>'AT-3'!G20</f>
        <v>2889</v>
      </c>
      <c r="D22" s="564">
        <v>2876</v>
      </c>
      <c r="E22" s="707">
        <v>0</v>
      </c>
      <c r="F22" s="564">
        <v>13</v>
      </c>
      <c r="G22" s="564">
        <v>0</v>
      </c>
      <c r="H22" s="564">
        <v>0</v>
      </c>
    </row>
    <row r="23" spans="1:8" s="510" customFormat="1" ht="18.75" customHeight="1">
      <c r="A23" s="1651" t="s">
        <v>13</v>
      </c>
      <c r="B23" s="1652"/>
      <c r="C23" s="709">
        <f>SUM(C10:C22)</f>
        <v>45423</v>
      </c>
      <c r="D23" s="709">
        <f>SUM(D10:D22)</f>
        <v>41620</v>
      </c>
      <c r="E23" s="709">
        <f>SUM(E10:E22)</f>
        <v>0</v>
      </c>
      <c r="F23" s="709">
        <f>SUM(F10:F22)</f>
        <v>1751</v>
      </c>
      <c r="G23" s="709">
        <f>SUM(G10:G22)</f>
        <v>1661</v>
      </c>
      <c r="H23" s="709">
        <f>SUM(H10:H22)</f>
        <v>391</v>
      </c>
    </row>
    <row r="26" spans="1:8" ht="74.25" customHeight="1">
      <c r="A26" s="710" t="s">
        <v>875</v>
      </c>
      <c r="D26"/>
      <c r="F26" s="1653" t="s">
        <v>723</v>
      </c>
      <c r="G26" s="1653"/>
      <c r="H26" s="1653"/>
    </row>
  </sheetData>
  <sheetProtection/>
  <mergeCells count="11">
    <mergeCell ref="A23:B23"/>
    <mergeCell ref="F26:H26"/>
    <mergeCell ref="A2:H2"/>
    <mergeCell ref="A3:H3"/>
    <mergeCell ref="A5:H5"/>
    <mergeCell ref="F6:H6"/>
    <mergeCell ref="L6:M6"/>
    <mergeCell ref="A7:A8"/>
    <mergeCell ref="B7:B8"/>
    <mergeCell ref="C7:C8"/>
    <mergeCell ref="D7:H7"/>
  </mergeCells>
  <printOptions horizontalCentered="1"/>
  <pageMargins left="0.71" right="0.2" top="0.25" bottom="0.2" header="0.2" footer="0.2"/>
  <pageSetup fitToHeight="1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FD9C6"/>
  </sheetPr>
  <dimension ref="A1:V43"/>
  <sheetViews>
    <sheetView view="pageBreakPreview" zoomScaleSheetLayoutView="100" zoomScalePageLayoutView="0" workbookViewId="0" topLeftCell="A1">
      <selection activeCell="O10" sqref="O10"/>
    </sheetView>
  </sheetViews>
  <sheetFormatPr defaultColWidth="9.140625" defaultRowHeight="12.75"/>
  <cols>
    <col min="1" max="1" width="9.28125" style="115" customWidth="1"/>
    <col min="2" max="3" width="8.57421875" style="115" customWidth="1"/>
    <col min="4" max="4" width="12.00390625" style="115" customWidth="1"/>
    <col min="5" max="5" width="8.57421875" style="115" customWidth="1"/>
    <col min="6" max="6" width="9.57421875" style="115" customWidth="1"/>
    <col min="7" max="7" width="9.00390625" style="115" customWidth="1"/>
    <col min="8" max="8" width="11.7109375" style="115" customWidth="1"/>
    <col min="9" max="10" width="8.57421875" style="115" customWidth="1"/>
    <col min="11" max="11" width="7.28125" style="115" customWidth="1"/>
    <col min="12" max="15" width="8.57421875" style="115" customWidth="1"/>
    <col min="16" max="16" width="8.421875" style="115" customWidth="1"/>
    <col min="17" max="19" width="8.57421875" style="115" customWidth="1"/>
    <col min="20" max="21" width="9.140625" style="115" customWidth="1"/>
    <col min="22" max="22" width="13.140625" style="115" bestFit="1" customWidth="1"/>
    <col min="23" max="16384" width="9.140625" style="115" customWidth="1"/>
  </cols>
  <sheetData>
    <row r="1" spans="1:19" ht="15">
      <c r="A1" s="115" t="s">
        <v>8</v>
      </c>
      <c r="H1" s="1244"/>
      <c r="I1" s="1244"/>
      <c r="R1" s="1245" t="s">
        <v>48</v>
      </c>
      <c r="S1" s="1245"/>
    </row>
    <row r="2" spans="1:19" ht="15">
      <c r="A2" s="1244" t="s">
        <v>0</v>
      </c>
      <c r="B2" s="1244"/>
      <c r="C2" s="1244"/>
      <c r="D2" s="1244"/>
      <c r="E2" s="1244"/>
      <c r="F2" s="1244"/>
      <c r="G2" s="1244"/>
      <c r="H2" s="1244"/>
      <c r="I2" s="1244"/>
      <c r="J2" s="1244"/>
      <c r="K2" s="1244"/>
      <c r="L2" s="1244"/>
      <c r="M2" s="1244"/>
      <c r="N2" s="1244"/>
      <c r="O2" s="1244"/>
      <c r="P2" s="1244"/>
      <c r="Q2" s="1244"/>
      <c r="R2" s="1244"/>
      <c r="S2" s="1244"/>
    </row>
    <row r="3" spans="1:19" ht="20.25" customHeight="1">
      <c r="A3" s="1244" t="s">
        <v>655</v>
      </c>
      <c r="B3" s="1244"/>
      <c r="C3" s="1244"/>
      <c r="D3" s="1244"/>
      <c r="E3" s="1244"/>
      <c r="F3" s="1244"/>
      <c r="G3" s="1244"/>
      <c r="H3" s="1244"/>
      <c r="I3" s="1244"/>
      <c r="J3" s="1244"/>
      <c r="K3" s="1244"/>
      <c r="L3" s="1244"/>
      <c r="M3" s="1244"/>
      <c r="N3" s="1244"/>
      <c r="O3" s="1244"/>
      <c r="P3" s="1244"/>
      <c r="Q3" s="1244"/>
      <c r="R3" s="1244"/>
      <c r="S3" s="1244"/>
    </row>
    <row r="4" spans="1:19" ht="15">
      <c r="A4" s="1246" t="s">
        <v>656</v>
      </c>
      <c r="B4" s="1246"/>
      <c r="C4" s="1246"/>
      <c r="D4" s="1246"/>
      <c r="E4" s="1246"/>
      <c r="F4" s="1246"/>
      <c r="G4" s="1246"/>
      <c r="H4" s="1246"/>
      <c r="I4" s="1246"/>
      <c r="J4" s="1246"/>
      <c r="K4" s="1246"/>
      <c r="L4" s="1246"/>
      <c r="M4" s="1246"/>
      <c r="N4" s="1246"/>
      <c r="O4" s="1246"/>
      <c r="P4" s="1246"/>
      <c r="Q4" s="1246"/>
      <c r="R4" s="1246"/>
      <c r="S4" s="1246"/>
    </row>
    <row r="5" spans="1:4" ht="16.5" customHeight="1">
      <c r="A5" s="1247" t="s">
        <v>729</v>
      </c>
      <c r="B5" s="1247"/>
      <c r="C5" s="1247"/>
      <c r="D5" s="1247"/>
    </row>
    <row r="6" spans="1:19" ht="15">
      <c r="A6" s="1248" t="s">
        <v>151</v>
      </c>
      <c r="B6" s="1248"/>
      <c r="C6" s="1248"/>
      <c r="D6" s="1248"/>
      <c r="E6" s="1248"/>
      <c r="F6" s="1248"/>
      <c r="G6" s="1248"/>
      <c r="H6" s="1248"/>
      <c r="I6" s="1248"/>
      <c r="R6" s="122"/>
      <c r="S6" s="122"/>
    </row>
    <row r="7" spans="1:13" ht="18" customHeight="1">
      <c r="A7" s="119"/>
      <c r="B7" s="1249" t="s">
        <v>35</v>
      </c>
      <c r="C7" s="1249"/>
      <c r="D7" s="1249" t="s">
        <v>36</v>
      </c>
      <c r="E7" s="1249"/>
      <c r="F7" s="1249" t="s">
        <v>37</v>
      </c>
      <c r="G7" s="1249"/>
      <c r="H7" s="1249" t="s">
        <v>38</v>
      </c>
      <c r="I7" s="1249"/>
      <c r="J7" s="1249" t="s">
        <v>39</v>
      </c>
      <c r="K7" s="1249"/>
      <c r="L7" s="1250" t="s">
        <v>13</v>
      </c>
      <c r="M7" s="1250"/>
    </row>
    <row r="8" spans="1:13" s="125" customFormat="1" ht="13.5" customHeight="1">
      <c r="A8" s="126">
        <v>1</v>
      </c>
      <c r="B8" s="1251">
        <v>2</v>
      </c>
      <c r="C8" s="1251"/>
      <c r="D8" s="1251">
        <v>3</v>
      </c>
      <c r="E8" s="1251"/>
      <c r="F8" s="1251">
        <v>4</v>
      </c>
      <c r="G8" s="1251"/>
      <c r="H8" s="1251">
        <v>5</v>
      </c>
      <c r="I8" s="1251"/>
      <c r="J8" s="1251">
        <v>6</v>
      </c>
      <c r="K8" s="1251"/>
      <c r="L8" s="1251">
        <v>7</v>
      </c>
      <c r="M8" s="1251"/>
    </row>
    <row r="9" spans="1:13" ht="15.75" customHeight="1">
      <c r="A9" s="119" t="s">
        <v>40</v>
      </c>
      <c r="B9" s="1255">
        <v>1643</v>
      </c>
      <c r="C9" s="1255"/>
      <c r="D9" s="1255">
        <v>1064</v>
      </c>
      <c r="E9" s="1255"/>
      <c r="F9" s="1255">
        <v>1531</v>
      </c>
      <c r="G9" s="1255"/>
      <c r="H9" s="1255">
        <v>1396</v>
      </c>
      <c r="I9" s="1255"/>
      <c r="J9" s="1255">
        <v>0</v>
      </c>
      <c r="K9" s="1255"/>
      <c r="L9" s="1255">
        <f>B9+D9+F9+H9+J9</f>
        <v>5634</v>
      </c>
      <c r="M9" s="1255"/>
    </row>
    <row r="10" spans="1:13" ht="15.75" customHeight="1">
      <c r="A10" s="119" t="s">
        <v>41</v>
      </c>
      <c r="B10" s="1255">
        <v>15385</v>
      </c>
      <c r="C10" s="1255"/>
      <c r="D10" s="1255">
        <v>8722</v>
      </c>
      <c r="E10" s="1255"/>
      <c r="F10" s="1255">
        <v>53224</v>
      </c>
      <c r="G10" s="1255"/>
      <c r="H10" s="1255">
        <v>2178</v>
      </c>
      <c r="I10" s="1255"/>
      <c r="J10" s="1255">
        <v>0</v>
      </c>
      <c r="K10" s="1255"/>
      <c r="L10" s="1255">
        <f>B10+D10+F10+H10+J10</f>
        <v>79509</v>
      </c>
      <c r="M10" s="1255"/>
    </row>
    <row r="11" spans="1:13" ht="16.5">
      <c r="A11" s="119" t="s">
        <v>13</v>
      </c>
      <c r="B11" s="1256">
        <v>17028</v>
      </c>
      <c r="C11" s="1257"/>
      <c r="D11" s="1256">
        <v>9786</v>
      </c>
      <c r="E11" s="1257"/>
      <c r="F11" s="1256">
        <v>54755</v>
      </c>
      <c r="G11" s="1257"/>
      <c r="H11" s="1256">
        <v>3574</v>
      </c>
      <c r="I11" s="1257"/>
      <c r="J11" s="1256">
        <f>J9+J10</f>
        <v>0</v>
      </c>
      <c r="K11" s="1257"/>
      <c r="L11" s="1256">
        <f>L9+L10</f>
        <v>85143</v>
      </c>
      <c r="M11" s="1257"/>
    </row>
    <row r="12" spans="1:12" ht="16.5" customHeight="1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</row>
    <row r="13" spans="1:14" ht="15">
      <c r="A13" s="1258" t="s">
        <v>392</v>
      </c>
      <c r="B13" s="1258"/>
      <c r="C13" s="1258"/>
      <c r="D13" s="1258"/>
      <c r="E13" s="1258"/>
      <c r="F13" s="1258"/>
      <c r="G13" s="1258"/>
      <c r="H13" s="121"/>
      <c r="I13" s="121"/>
      <c r="J13" s="121"/>
      <c r="K13" s="121"/>
      <c r="L13" s="121"/>
      <c r="N13" s="128"/>
    </row>
    <row r="14" spans="1:14" ht="19.5" customHeight="1">
      <c r="A14" s="1252" t="s">
        <v>728</v>
      </c>
      <c r="B14" s="1253"/>
      <c r="C14" s="1249" t="s">
        <v>183</v>
      </c>
      <c r="D14" s="1249"/>
      <c r="E14" s="119" t="s">
        <v>13</v>
      </c>
      <c r="I14" s="121"/>
      <c r="J14" s="121"/>
      <c r="K14" s="121"/>
      <c r="L14" s="121"/>
      <c r="N14" s="127"/>
    </row>
    <row r="15" spans="1:12" ht="37.5" customHeight="1">
      <c r="A15" s="1252" t="s">
        <v>724</v>
      </c>
      <c r="B15" s="1253"/>
      <c r="C15" s="1254" t="s">
        <v>730</v>
      </c>
      <c r="D15" s="1253"/>
      <c r="E15" s="119" t="s">
        <v>725</v>
      </c>
      <c r="I15" s="121"/>
      <c r="J15" s="121"/>
      <c r="K15" s="121"/>
      <c r="L15" s="121"/>
    </row>
    <row r="16" spans="1:12" ht="15">
      <c r="A16" s="117"/>
      <c r="B16" s="117"/>
      <c r="C16" s="117"/>
      <c r="D16" s="117"/>
      <c r="E16" s="117"/>
      <c r="F16" s="117"/>
      <c r="G16" s="117"/>
      <c r="H16" s="121"/>
      <c r="I16" s="121"/>
      <c r="J16" s="121"/>
      <c r="K16" s="121"/>
      <c r="L16" s="121"/>
    </row>
    <row r="17" spans="1:19" ht="18.75" customHeight="1">
      <c r="A17" s="1248" t="s">
        <v>152</v>
      </c>
      <c r="B17" s="1248"/>
      <c r="C17" s="1248"/>
      <c r="D17" s="1248"/>
      <c r="E17" s="1248"/>
      <c r="F17" s="1248"/>
      <c r="G17" s="1248"/>
      <c r="H17" s="1248"/>
      <c r="I17" s="1248"/>
      <c r="J17" s="1248"/>
      <c r="K17" s="1248"/>
      <c r="L17" s="1248"/>
      <c r="M17" s="1248"/>
      <c r="N17" s="1248"/>
      <c r="O17" s="1248"/>
      <c r="P17" s="1248"/>
      <c r="Q17" s="1248"/>
      <c r="R17" s="1248"/>
      <c r="S17" s="1248"/>
    </row>
    <row r="18" spans="1:20" ht="15">
      <c r="A18" s="1249" t="s">
        <v>17</v>
      </c>
      <c r="B18" s="1249" t="s">
        <v>42</v>
      </c>
      <c r="C18" s="1249"/>
      <c r="D18" s="1249"/>
      <c r="E18" s="1249" t="s">
        <v>18</v>
      </c>
      <c r="F18" s="1249"/>
      <c r="G18" s="1249"/>
      <c r="H18" s="1249"/>
      <c r="I18" s="1249"/>
      <c r="J18" s="1249"/>
      <c r="K18" s="1249"/>
      <c r="L18" s="1249"/>
      <c r="M18" s="1249" t="s">
        <v>19</v>
      </c>
      <c r="N18" s="1249"/>
      <c r="O18" s="1249"/>
      <c r="P18" s="1249"/>
      <c r="Q18" s="1249"/>
      <c r="R18" s="1249"/>
      <c r="S18" s="1249"/>
      <c r="T18" s="1249"/>
    </row>
    <row r="19" spans="1:20" ht="33.75" customHeight="1">
      <c r="A19" s="1249"/>
      <c r="B19" s="1249"/>
      <c r="C19" s="1249"/>
      <c r="D19" s="1249"/>
      <c r="E19" s="1252" t="s">
        <v>120</v>
      </c>
      <c r="F19" s="1253"/>
      <c r="G19" s="1252" t="s">
        <v>153</v>
      </c>
      <c r="H19" s="1253"/>
      <c r="I19" s="1249" t="s">
        <v>43</v>
      </c>
      <c r="J19" s="1249"/>
      <c r="K19" s="1252" t="s">
        <v>85</v>
      </c>
      <c r="L19" s="1253"/>
      <c r="M19" s="1252" t="s">
        <v>86</v>
      </c>
      <c r="N19" s="1253"/>
      <c r="O19" s="1252" t="s">
        <v>153</v>
      </c>
      <c r="P19" s="1253"/>
      <c r="Q19" s="1249" t="s">
        <v>43</v>
      </c>
      <c r="R19" s="1249"/>
      <c r="S19" s="1249" t="s">
        <v>85</v>
      </c>
      <c r="T19" s="1249"/>
    </row>
    <row r="20" spans="1:20" s="125" customFormat="1" ht="15.75" customHeight="1">
      <c r="A20" s="126">
        <v>1</v>
      </c>
      <c r="B20" s="1259">
        <v>2</v>
      </c>
      <c r="C20" s="1260"/>
      <c r="D20" s="1261"/>
      <c r="E20" s="1259">
        <v>3</v>
      </c>
      <c r="F20" s="1261"/>
      <c r="G20" s="1259">
        <v>4</v>
      </c>
      <c r="H20" s="1261"/>
      <c r="I20" s="1251">
        <v>5</v>
      </c>
      <c r="J20" s="1251"/>
      <c r="K20" s="1251">
        <v>6</v>
      </c>
      <c r="L20" s="1251"/>
      <c r="M20" s="1259">
        <v>3</v>
      </c>
      <c r="N20" s="1261"/>
      <c r="O20" s="1259">
        <v>4</v>
      </c>
      <c r="P20" s="1261"/>
      <c r="Q20" s="1251">
        <v>5</v>
      </c>
      <c r="R20" s="1251"/>
      <c r="S20" s="1251">
        <v>6</v>
      </c>
      <c r="T20" s="1251"/>
    </row>
    <row r="21" spans="1:20" ht="20.25" customHeight="1">
      <c r="A21" s="119">
        <v>1</v>
      </c>
      <c r="B21" s="1262" t="s">
        <v>727</v>
      </c>
      <c r="C21" s="1263"/>
      <c r="D21" s="1264"/>
      <c r="E21" s="1254">
        <v>100</v>
      </c>
      <c r="F21" s="1265"/>
      <c r="G21" s="1254" t="s">
        <v>325</v>
      </c>
      <c r="H21" s="1266"/>
      <c r="I21" s="1254">
        <v>350</v>
      </c>
      <c r="J21" s="1265"/>
      <c r="K21" s="1254">
        <v>6</v>
      </c>
      <c r="L21" s="1265"/>
      <c r="M21" s="1254">
        <v>150</v>
      </c>
      <c r="N21" s="1265"/>
      <c r="O21" s="1254" t="s">
        <v>325</v>
      </c>
      <c r="P21" s="1265"/>
      <c r="Q21" s="1267">
        <v>510</v>
      </c>
      <c r="R21" s="1267"/>
      <c r="S21" s="1267">
        <v>12</v>
      </c>
      <c r="T21" s="1267"/>
    </row>
    <row r="22" spans="1:22" ht="16.5">
      <c r="A22" s="119">
        <v>2</v>
      </c>
      <c r="B22" s="1262" t="s">
        <v>44</v>
      </c>
      <c r="C22" s="1263"/>
      <c r="D22" s="1264"/>
      <c r="E22" s="1254">
        <v>20</v>
      </c>
      <c r="F22" s="1265"/>
      <c r="G22" s="1268">
        <v>1.45</v>
      </c>
      <c r="H22" s="1269"/>
      <c r="I22" s="1254">
        <v>60</v>
      </c>
      <c r="J22" s="1265"/>
      <c r="K22" s="1254">
        <v>4</v>
      </c>
      <c r="L22" s="1265"/>
      <c r="M22" s="1254">
        <v>30</v>
      </c>
      <c r="N22" s="1265"/>
      <c r="O22" s="1268">
        <v>2.18</v>
      </c>
      <c r="P22" s="1270"/>
      <c r="Q22" s="1267">
        <v>100</v>
      </c>
      <c r="R22" s="1267"/>
      <c r="S22" s="1267">
        <v>4</v>
      </c>
      <c r="T22" s="1267"/>
      <c r="V22" s="124"/>
    </row>
    <row r="23" spans="1:22" ht="16.5">
      <c r="A23" s="119">
        <v>3</v>
      </c>
      <c r="B23" s="1262" t="s">
        <v>154</v>
      </c>
      <c r="C23" s="1263"/>
      <c r="D23" s="1264"/>
      <c r="E23" s="1254">
        <v>50</v>
      </c>
      <c r="F23" s="1265"/>
      <c r="G23" s="1268">
        <v>0.97</v>
      </c>
      <c r="H23" s="1269"/>
      <c r="I23" s="1254">
        <v>25</v>
      </c>
      <c r="J23" s="1265"/>
      <c r="K23" s="1254">
        <v>0</v>
      </c>
      <c r="L23" s="1265"/>
      <c r="M23" s="1254">
        <v>75</v>
      </c>
      <c r="N23" s="1265"/>
      <c r="O23" s="1268">
        <v>1.45</v>
      </c>
      <c r="P23" s="1270"/>
      <c r="Q23" s="1267">
        <v>30</v>
      </c>
      <c r="R23" s="1267"/>
      <c r="S23" s="1267">
        <v>0</v>
      </c>
      <c r="T23" s="1267"/>
      <c r="V23" s="124"/>
    </row>
    <row r="24" spans="1:22" ht="16.5">
      <c r="A24" s="119">
        <v>4</v>
      </c>
      <c r="B24" s="1262" t="s">
        <v>45</v>
      </c>
      <c r="C24" s="1263"/>
      <c r="D24" s="1264"/>
      <c r="E24" s="1254">
        <v>5</v>
      </c>
      <c r="F24" s="1265"/>
      <c r="G24" s="1268">
        <v>0.61</v>
      </c>
      <c r="H24" s="1269"/>
      <c r="I24" s="1254">
        <v>35</v>
      </c>
      <c r="J24" s="1265"/>
      <c r="K24" s="1254">
        <v>2</v>
      </c>
      <c r="L24" s="1265"/>
      <c r="M24" s="1254">
        <v>7.5</v>
      </c>
      <c r="N24" s="1265"/>
      <c r="O24" s="1268">
        <v>0.92</v>
      </c>
      <c r="P24" s="1270"/>
      <c r="Q24" s="1267">
        <v>55</v>
      </c>
      <c r="R24" s="1267"/>
      <c r="S24" s="1267">
        <v>4</v>
      </c>
      <c r="T24" s="1267"/>
      <c r="V24" s="124"/>
    </row>
    <row r="25" spans="1:22" ht="16.5">
      <c r="A25" s="119">
        <v>5</v>
      </c>
      <c r="B25" s="1262" t="s">
        <v>46</v>
      </c>
      <c r="C25" s="1263"/>
      <c r="D25" s="1264"/>
      <c r="E25" s="1254" t="s">
        <v>726</v>
      </c>
      <c r="F25" s="1265"/>
      <c r="G25" s="1268">
        <v>0.6</v>
      </c>
      <c r="H25" s="1269"/>
      <c r="I25" s="1254">
        <v>0</v>
      </c>
      <c r="J25" s="1265"/>
      <c r="K25" s="1254">
        <v>0</v>
      </c>
      <c r="L25" s="1265"/>
      <c r="M25" s="1271" t="s">
        <v>726</v>
      </c>
      <c r="N25" s="1272"/>
      <c r="O25" s="1268">
        <v>0.95</v>
      </c>
      <c r="P25" s="1270"/>
      <c r="Q25" s="1267">
        <v>0</v>
      </c>
      <c r="R25" s="1267"/>
      <c r="S25" s="1267">
        <v>0</v>
      </c>
      <c r="T25" s="1267"/>
      <c r="V25" s="124"/>
    </row>
    <row r="26" spans="1:22" ht="16.5">
      <c r="A26" s="119">
        <v>6</v>
      </c>
      <c r="B26" s="1262" t="s">
        <v>47</v>
      </c>
      <c r="C26" s="1263"/>
      <c r="D26" s="1264"/>
      <c r="E26" s="1254" t="s">
        <v>726</v>
      </c>
      <c r="F26" s="1265"/>
      <c r="G26" s="1268">
        <v>0.72</v>
      </c>
      <c r="H26" s="1269"/>
      <c r="I26" s="1254">
        <v>0</v>
      </c>
      <c r="J26" s="1265"/>
      <c r="K26" s="1254">
        <v>0</v>
      </c>
      <c r="L26" s="1265"/>
      <c r="M26" s="1254" t="s">
        <v>726</v>
      </c>
      <c r="N26" s="1265"/>
      <c r="O26" s="1268">
        <v>1.01</v>
      </c>
      <c r="P26" s="1270"/>
      <c r="Q26" s="1267">
        <v>0</v>
      </c>
      <c r="R26" s="1267"/>
      <c r="S26" s="1267">
        <v>0</v>
      </c>
      <c r="T26" s="1267"/>
      <c r="V26" s="124"/>
    </row>
    <row r="27" spans="1:22" ht="16.5" customHeight="1">
      <c r="A27" s="119">
        <v>7</v>
      </c>
      <c r="B27" s="1262" t="s">
        <v>731</v>
      </c>
      <c r="C27" s="1263"/>
      <c r="D27" s="1264"/>
      <c r="E27" s="1254" t="s">
        <v>7</v>
      </c>
      <c r="F27" s="1265"/>
      <c r="G27" s="1268" t="s">
        <v>7</v>
      </c>
      <c r="H27" s="1270"/>
      <c r="I27" s="1254" t="s">
        <v>7</v>
      </c>
      <c r="J27" s="1265"/>
      <c r="K27" s="1254" t="s">
        <v>7</v>
      </c>
      <c r="L27" s="1265"/>
      <c r="M27" s="1254" t="s">
        <v>7</v>
      </c>
      <c r="N27" s="1265"/>
      <c r="O27" s="1268" t="s">
        <v>7</v>
      </c>
      <c r="P27" s="1270"/>
      <c r="Q27" s="1254" t="s">
        <v>7</v>
      </c>
      <c r="R27" s="1265"/>
      <c r="S27" s="1254" t="s">
        <v>7</v>
      </c>
      <c r="T27" s="1265"/>
      <c r="V27" s="124"/>
    </row>
    <row r="28" spans="1:20" ht="15">
      <c r="A28" s="119"/>
      <c r="B28" s="1249" t="s">
        <v>13</v>
      </c>
      <c r="C28" s="1249"/>
      <c r="D28" s="1249"/>
      <c r="E28" s="1249"/>
      <c r="F28" s="1249"/>
      <c r="G28" s="1252">
        <f>SUM(G22:H27)</f>
        <v>4.35</v>
      </c>
      <c r="H28" s="1253"/>
      <c r="I28" s="1249">
        <f>SUM(I21:J27)</f>
        <v>470</v>
      </c>
      <c r="J28" s="1249"/>
      <c r="K28" s="1249">
        <f>SUM(K21:L27)</f>
        <v>12</v>
      </c>
      <c r="L28" s="1249"/>
      <c r="M28" s="1249"/>
      <c r="N28" s="1249"/>
      <c r="O28" s="1252">
        <f>SUM(O22:P27)</f>
        <v>6.51</v>
      </c>
      <c r="P28" s="1253"/>
      <c r="Q28" s="1249">
        <f>SUM(Q21:R27)</f>
        <v>695</v>
      </c>
      <c r="R28" s="1249"/>
      <c r="S28" s="1249">
        <f>SUM(S21:T27)</f>
        <v>20</v>
      </c>
      <c r="T28" s="1249"/>
    </row>
    <row r="29" spans="1:20" ht="15">
      <c r="A29" s="121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</row>
    <row r="30" spans="1:20" ht="15">
      <c r="A30" s="123" t="s">
        <v>371</v>
      </c>
      <c r="B30" s="1258" t="s">
        <v>420</v>
      </c>
      <c r="C30" s="1258"/>
      <c r="D30" s="1258"/>
      <c r="E30" s="1258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</row>
    <row r="31" spans="1:20" s="122" customFormat="1" ht="17.25" customHeight="1">
      <c r="A31" s="119" t="s">
        <v>17</v>
      </c>
      <c r="B31" s="1249" t="s">
        <v>372</v>
      </c>
      <c r="C31" s="1249"/>
      <c r="D31" s="1249"/>
      <c r="E31" s="1249" t="s">
        <v>18</v>
      </c>
      <c r="F31" s="1249"/>
      <c r="G31" s="1249"/>
      <c r="H31" s="1249"/>
      <c r="I31" s="1249"/>
      <c r="J31" s="1249"/>
      <c r="K31" s="1249" t="s">
        <v>19</v>
      </c>
      <c r="L31" s="1249"/>
      <c r="M31" s="1249"/>
      <c r="N31" s="1249"/>
      <c r="O31" s="1249"/>
      <c r="P31" s="1249"/>
      <c r="Q31" s="1273"/>
      <c r="R31" s="1273"/>
      <c r="S31" s="1273"/>
      <c r="T31" s="1273"/>
    </row>
    <row r="32" spans="1:20" ht="15">
      <c r="A32" s="119"/>
      <c r="B32" s="1249"/>
      <c r="C32" s="1249"/>
      <c r="D32" s="1249"/>
      <c r="E32" s="1249" t="s">
        <v>389</v>
      </c>
      <c r="F32" s="1249"/>
      <c r="G32" s="1249" t="s">
        <v>390</v>
      </c>
      <c r="H32" s="1249"/>
      <c r="I32" s="1249" t="s">
        <v>391</v>
      </c>
      <c r="J32" s="1249"/>
      <c r="K32" s="1249" t="s">
        <v>389</v>
      </c>
      <c r="L32" s="1249"/>
      <c r="M32" s="1249" t="s">
        <v>390</v>
      </c>
      <c r="N32" s="1249"/>
      <c r="O32" s="1249" t="s">
        <v>391</v>
      </c>
      <c r="P32" s="1249"/>
      <c r="Q32" s="121"/>
      <c r="R32" s="121"/>
      <c r="S32" s="121"/>
      <c r="T32" s="120"/>
    </row>
    <row r="33" spans="1:20" ht="40.5" customHeight="1">
      <c r="A33" s="119">
        <v>1</v>
      </c>
      <c r="B33" s="1249" t="s">
        <v>732</v>
      </c>
      <c r="C33" s="1249"/>
      <c r="D33" s="1249"/>
      <c r="E33" s="1249">
        <v>1</v>
      </c>
      <c r="F33" s="1249"/>
      <c r="G33" s="1274" t="s">
        <v>871</v>
      </c>
      <c r="H33" s="1274"/>
      <c r="I33" s="1267" t="s">
        <v>733</v>
      </c>
      <c r="J33" s="1267"/>
      <c r="K33" s="1249">
        <v>1</v>
      </c>
      <c r="L33" s="1249"/>
      <c r="M33" s="1274" t="s">
        <v>871</v>
      </c>
      <c r="N33" s="1274"/>
      <c r="O33" s="1267" t="s">
        <v>733</v>
      </c>
      <c r="P33" s="1267"/>
      <c r="Q33" s="121"/>
      <c r="R33" s="121"/>
      <c r="S33" s="121"/>
      <c r="T33" s="120"/>
    </row>
    <row r="35" spans="1:9" ht="13.5" customHeight="1">
      <c r="A35" s="1258" t="s">
        <v>994</v>
      </c>
      <c r="B35" s="1258"/>
      <c r="C35" s="1258"/>
      <c r="D35" s="1258"/>
      <c r="E35" s="1258"/>
      <c r="F35" s="1258"/>
      <c r="G35" s="1258"/>
      <c r="H35" s="1258"/>
      <c r="I35" s="1258"/>
    </row>
    <row r="36" spans="1:9" ht="13.5" customHeight="1">
      <c r="A36" s="1249" t="s">
        <v>50</v>
      </c>
      <c r="B36" s="1249" t="s">
        <v>18</v>
      </c>
      <c r="C36" s="1249"/>
      <c r="D36" s="1249"/>
      <c r="E36" s="1249" t="s">
        <v>19</v>
      </c>
      <c r="F36" s="1249"/>
      <c r="G36" s="1249"/>
      <c r="H36" s="1249" t="s">
        <v>132</v>
      </c>
      <c r="I36" s="116"/>
    </row>
    <row r="37" spans="1:9" ht="16.5">
      <c r="A37" s="1249"/>
      <c r="B37" s="1179" t="s">
        <v>155</v>
      </c>
      <c r="C37" s="1179" t="s">
        <v>1009</v>
      </c>
      <c r="D37" s="1179" t="s">
        <v>13</v>
      </c>
      <c r="E37" s="1179" t="s">
        <v>155</v>
      </c>
      <c r="F37" s="1179" t="s">
        <v>1009</v>
      </c>
      <c r="G37" s="1179" t="s">
        <v>13</v>
      </c>
      <c r="H37" s="1249"/>
      <c r="I37" s="116"/>
    </row>
    <row r="38" spans="1:18" ht="23.25" customHeight="1">
      <c r="A38" s="118" t="s">
        <v>657</v>
      </c>
      <c r="B38" s="1183">
        <v>2.61</v>
      </c>
      <c r="C38" s="1184">
        <v>5.64</v>
      </c>
      <c r="D38" s="1183">
        <v>8.25</v>
      </c>
      <c r="E38" s="1183">
        <v>3.91</v>
      </c>
      <c r="F38" s="1183">
        <v>6.5</v>
      </c>
      <c r="G38" s="1183">
        <v>10.41</v>
      </c>
      <c r="H38" s="1187" t="s">
        <v>995</v>
      </c>
      <c r="I38" s="116"/>
      <c r="L38" s="1185"/>
      <c r="M38" s="1186"/>
      <c r="N38" s="1185"/>
      <c r="O38" s="1185"/>
      <c r="P38" s="1185"/>
      <c r="Q38" s="1185"/>
      <c r="R38" s="1180"/>
    </row>
    <row r="39" spans="1:18" ht="23.25" customHeight="1">
      <c r="A39" s="118" t="s">
        <v>658</v>
      </c>
      <c r="B39" s="1183">
        <v>2.61</v>
      </c>
      <c r="C39" s="1183">
        <f>1.74+3.9</f>
        <v>5.64</v>
      </c>
      <c r="D39" s="1183">
        <f>B39+C39</f>
        <v>8.25</v>
      </c>
      <c r="E39" s="1183">
        <f>3.91</f>
        <v>3.91</v>
      </c>
      <c r="F39" s="1184">
        <f>2.6+3.9</f>
        <v>6.5</v>
      </c>
      <c r="G39" s="1183">
        <f>E39+F39</f>
        <v>10.41</v>
      </c>
      <c r="H39" s="1187" t="s">
        <v>996</v>
      </c>
      <c r="I39" s="116"/>
      <c r="L39" s="1185"/>
      <c r="M39" s="1185"/>
      <c r="N39" s="1185"/>
      <c r="O39" s="1185"/>
      <c r="P39" s="1185"/>
      <c r="Q39" s="1185"/>
      <c r="R39" s="1181"/>
    </row>
    <row r="40" spans="1:9" ht="16.5">
      <c r="A40" s="1275" t="s">
        <v>997</v>
      </c>
      <c r="B40" s="1275"/>
      <c r="C40" s="1275"/>
      <c r="D40" s="1275"/>
      <c r="E40" s="1275"/>
      <c r="F40" s="1275"/>
      <c r="G40" s="1275"/>
      <c r="H40" s="1275"/>
      <c r="I40" s="116"/>
    </row>
    <row r="41" spans="1:17" s="116" customFormat="1" ht="52.5" customHeight="1">
      <c r="A41" s="1248" t="s">
        <v>9</v>
      </c>
      <c r="B41" s="1248"/>
      <c r="C41" s="1248"/>
      <c r="D41" s="1248"/>
      <c r="E41" s="1182"/>
      <c r="F41" s="1182"/>
      <c r="G41" s="1182"/>
      <c r="I41" s="115"/>
      <c r="M41" s="1248" t="s">
        <v>723</v>
      </c>
      <c r="N41" s="1248"/>
      <c r="O41" s="1248"/>
      <c r="P41" s="1248"/>
      <c r="Q41" s="1248"/>
    </row>
    <row r="43" ht="15">
      <c r="E43" s="115" t="s">
        <v>8</v>
      </c>
    </row>
  </sheetData>
  <sheetProtection/>
  <mergeCells count="163">
    <mergeCell ref="J9:K9"/>
    <mergeCell ref="B10:C10"/>
    <mergeCell ref="D10:E10"/>
    <mergeCell ref="F10:G10"/>
    <mergeCell ref="H10:I10"/>
    <mergeCell ref="J10:K10"/>
    <mergeCell ref="O33:P33"/>
    <mergeCell ref="M41:Q41"/>
    <mergeCell ref="A41:D41"/>
    <mergeCell ref="A35:I35"/>
    <mergeCell ref="A36:A37"/>
    <mergeCell ref="B36:D36"/>
    <mergeCell ref="E36:G36"/>
    <mergeCell ref="H36:H37"/>
    <mergeCell ref="B33:D33"/>
    <mergeCell ref="E33:F33"/>
    <mergeCell ref="G33:H33"/>
    <mergeCell ref="I33:J33"/>
    <mergeCell ref="K33:L33"/>
    <mergeCell ref="M33:N33"/>
    <mergeCell ref="A40:H40"/>
    <mergeCell ref="E32:F32"/>
    <mergeCell ref="G32:H32"/>
    <mergeCell ref="Q28:R28"/>
    <mergeCell ref="S28:T28"/>
    <mergeCell ref="B30:E30"/>
    <mergeCell ref="G28:H28"/>
    <mergeCell ref="O28:P28"/>
    <mergeCell ref="B28:D28"/>
    <mergeCell ref="E28:F28"/>
    <mergeCell ref="I28:J28"/>
    <mergeCell ref="K28:L28"/>
    <mergeCell ref="M28:N28"/>
    <mergeCell ref="I32:J32"/>
    <mergeCell ref="K32:L32"/>
    <mergeCell ref="M32:N32"/>
    <mergeCell ref="O32:P32"/>
    <mergeCell ref="B31:D32"/>
    <mergeCell ref="E31:J31"/>
    <mergeCell ref="G27:H27"/>
    <mergeCell ref="E27:F27"/>
    <mergeCell ref="B27:D27"/>
    <mergeCell ref="K31:P31"/>
    <mergeCell ref="Q26:R26"/>
    <mergeCell ref="S26:T26"/>
    <mergeCell ref="B26:D26"/>
    <mergeCell ref="E26:F26"/>
    <mergeCell ref="G26:H26"/>
    <mergeCell ref="I26:J26"/>
    <mergeCell ref="S27:T27"/>
    <mergeCell ref="Q27:R27"/>
    <mergeCell ref="O27:P27"/>
    <mergeCell ref="M27:N27"/>
    <mergeCell ref="K27:L27"/>
    <mergeCell ref="I27:J27"/>
    <mergeCell ref="K26:L26"/>
    <mergeCell ref="M26:N26"/>
    <mergeCell ref="O26:P26"/>
    <mergeCell ref="Q31:R31"/>
    <mergeCell ref="S31:T31"/>
    <mergeCell ref="B25:D25"/>
    <mergeCell ref="E25:F25"/>
    <mergeCell ref="G25:H25"/>
    <mergeCell ref="I25:J25"/>
    <mergeCell ref="K25:L25"/>
    <mergeCell ref="M25:N25"/>
    <mergeCell ref="O25:P25"/>
    <mergeCell ref="Q25:R25"/>
    <mergeCell ref="S25:T25"/>
    <mergeCell ref="Q23:R23"/>
    <mergeCell ref="S23:T23"/>
    <mergeCell ref="B24:D24"/>
    <mergeCell ref="E24:F24"/>
    <mergeCell ref="G24:H24"/>
    <mergeCell ref="I24:J24"/>
    <mergeCell ref="K24:L24"/>
    <mergeCell ref="M24:N24"/>
    <mergeCell ref="O24:P24"/>
    <mergeCell ref="Q24:R24"/>
    <mergeCell ref="B23:D23"/>
    <mergeCell ref="E23:F23"/>
    <mergeCell ref="G23:H23"/>
    <mergeCell ref="I23:J23"/>
    <mergeCell ref="K23:L23"/>
    <mergeCell ref="M23:N23"/>
    <mergeCell ref="O23:P23"/>
    <mergeCell ref="S24:T24"/>
    <mergeCell ref="B22:D22"/>
    <mergeCell ref="E22:F22"/>
    <mergeCell ref="G22:H22"/>
    <mergeCell ref="I22:J22"/>
    <mergeCell ref="K22:L22"/>
    <mergeCell ref="M22:N22"/>
    <mergeCell ref="O22:P22"/>
    <mergeCell ref="Q22:R22"/>
    <mergeCell ref="S22:T22"/>
    <mergeCell ref="B21:D21"/>
    <mergeCell ref="E21:F21"/>
    <mergeCell ref="G21:H21"/>
    <mergeCell ref="I21:J21"/>
    <mergeCell ref="K21:L21"/>
    <mergeCell ref="M21:N21"/>
    <mergeCell ref="O21:P21"/>
    <mergeCell ref="Q21:R21"/>
    <mergeCell ref="S21:T21"/>
    <mergeCell ref="B20:D20"/>
    <mergeCell ref="E20:F20"/>
    <mergeCell ref="G20:H20"/>
    <mergeCell ref="I20:J20"/>
    <mergeCell ref="K20:L20"/>
    <mergeCell ref="M20:N20"/>
    <mergeCell ref="O20:P20"/>
    <mergeCell ref="Q20:R20"/>
    <mergeCell ref="S20:T20"/>
    <mergeCell ref="A18:A19"/>
    <mergeCell ref="B18:D19"/>
    <mergeCell ref="E18:L18"/>
    <mergeCell ref="M18:T18"/>
    <mergeCell ref="E19:F19"/>
    <mergeCell ref="G19:H19"/>
    <mergeCell ref="I19:J19"/>
    <mergeCell ref="K19:L19"/>
    <mergeCell ref="M19:N19"/>
    <mergeCell ref="O19:P19"/>
    <mergeCell ref="Q19:R19"/>
    <mergeCell ref="S19:T19"/>
    <mergeCell ref="B8:C8"/>
    <mergeCell ref="D8:E8"/>
    <mergeCell ref="F8:G8"/>
    <mergeCell ref="H8:I8"/>
    <mergeCell ref="J8:K8"/>
    <mergeCell ref="L8:M8"/>
    <mergeCell ref="A15:B15"/>
    <mergeCell ref="C15:D15"/>
    <mergeCell ref="A17:S17"/>
    <mergeCell ref="L9:M9"/>
    <mergeCell ref="L10:M10"/>
    <mergeCell ref="B11:C11"/>
    <mergeCell ref="D11:E11"/>
    <mergeCell ref="F11:G11"/>
    <mergeCell ref="H11:I11"/>
    <mergeCell ref="J11:K11"/>
    <mergeCell ref="L11:M11"/>
    <mergeCell ref="A13:G13"/>
    <mergeCell ref="A14:B14"/>
    <mergeCell ref="C14:D14"/>
    <mergeCell ref="B9:C9"/>
    <mergeCell ref="D9:E9"/>
    <mergeCell ref="F9:G9"/>
    <mergeCell ref="H9:I9"/>
    <mergeCell ref="H1:I1"/>
    <mergeCell ref="R1:S1"/>
    <mergeCell ref="A2:S2"/>
    <mergeCell ref="A3:S3"/>
    <mergeCell ref="A4:S4"/>
    <mergeCell ref="A5:D5"/>
    <mergeCell ref="A6:I6"/>
    <mergeCell ref="B7:C7"/>
    <mergeCell ref="D7:E7"/>
    <mergeCell ref="F7:G7"/>
    <mergeCell ref="H7:I7"/>
    <mergeCell ref="J7:K7"/>
    <mergeCell ref="L7:M7"/>
  </mergeCells>
  <printOptions horizontalCentered="1"/>
  <pageMargins left="0.7" right="0.2" top="0.5" bottom="0.25" header="0.2" footer="0.2"/>
  <pageSetup horizontalDpi="600" verticalDpi="600" orientation="landscape" paperSize="9" scale="70" r:id="rId1"/>
  <headerFooter>
    <oddFooter>&amp;CSheet-58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0FD9C6"/>
  </sheetPr>
  <dimension ref="A1:N25"/>
  <sheetViews>
    <sheetView view="pageBreakPreview" zoomScale="90" zoomScaleSheetLayoutView="90" zoomScalePageLayoutView="0" workbookViewId="0" topLeftCell="A1">
      <selection activeCell="G34" sqref="G34"/>
    </sheetView>
  </sheetViews>
  <sheetFormatPr defaultColWidth="9.140625" defaultRowHeight="12.75"/>
  <cols>
    <col min="1" max="1" width="9.140625" style="53" customWidth="1"/>
    <col min="2" max="2" width="15.7109375" style="53" customWidth="1"/>
    <col min="3" max="3" width="16.7109375" style="53" customWidth="1"/>
    <col min="4" max="4" width="8.57421875" style="53" customWidth="1"/>
    <col min="5" max="5" width="9.00390625" style="53" customWidth="1"/>
    <col min="6" max="6" width="11.57421875" style="53" customWidth="1"/>
    <col min="7" max="10" width="10.421875" style="53" customWidth="1"/>
    <col min="11" max="12" width="9.28125" style="53" customWidth="1"/>
    <col min="13" max="13" width="11.57421875" style="53" customWidth="1"/>
    <col min="14" max="14" width="9.57421875" style="53" customWidth="1"/>
    <col min="15" max="16384" width="9.140625" style="53" customWidth="1"/>
  </cols>
  <sheetData>
    <row r="1" spans="1:14" ht="18">
      <c r="A1" s="1656" t="s">
        <v>892</v>
      </c>
      <c r="B1" s="1656"/>
      <c r="C1" s="1656"/>
      <c r="D1" s="1656"/>
      <c r="E1" s="1656"/>
      <c r="F1" s="1656"/>
      <c r="G1" s="1656"/>
      <c r="H1" s="1656"/>
      <c r="I1" s="1656"/>
      <c r="J1" s="1656"/>
      <c r="K1" s="1656"/>
      <c r="L1" s="1656"/>
      <c r="M1" s="1662" t="s">
        <v>471</v>
      </c>
      <c r="N1" s="1662"/>
    </row>
    <row r="2" spans="1:13" ht="21">
      <c r="A2" s="1655" t="s">
        <v>655</v>
      </c>
      <c r="B2" s="1655"/>
      <c r="C2" s="1655"/>
      <c r="D2" s="1655"/>
      <c r="E2" s="1655"/>
      <c r="F2" s="1655"/>
      <c r="G2" s="1655"/>
      <c r="H2" s="1655"/>
      <c r="I2" s="1655"/>
      <c r="J2" s="1655"/>
      <c r="K2" s="1655"/>
      <c r="L2" s="1655"/>
      <c r="M2" s="1655"/>
    </row>
    <row r="3" spans="1:10" ht="15">
      <c r="A3" s="52"/>
      <c r="B3" s="52"/>
      <c r="C3" s="52"/>
      <c r="D3" s="52"/>
      <c r="E3" s="52"/>
      <c r="F3" s="52"/>
      <c r="G3" s="52"/>
      <c r="H3" s="52"/>
      <c r="I3" s="52"/>
      <c r="J3" s="52"/>
    </row>
    <row r="4" spans="1:11" ht="19.5">
      <c r="A4" s="720"/>
      <c r="B4" s="720"/>
      <c r="C4" s="1661" t="s">
        <v>470</v>
      </c>
      <c r="D4" s="1661"/>
      <c r="E4" s="1661"/>
      <c r="F4" s="1661"/>
      <c r="G4" s="1661"/>
      <c r="H4" s="1661"/>
      <c r="I4" s="1661"/>
      <c r="J4" s="1661"/>
      <c r="K4" s="1661"/>
    </row>
    <row r="5" spans="1:12" ht="21" customHeight="1">
      <c r="A5" s="713" t="s">
        <v>793</v>
      </c>
      <c r="B5" s="713"/>
      <c r="C5" s="713"/>
      <c r="D5" s="713"/>
      <c r="E5" s="713"/>
      <c r="F5" s="713"/>
      <c r="G5" s="713"/>
      <c r="H5" s="52"/>
      <c r="I5" s="52"/>
      <c r="J5" s="52"/>
      <c r="L5" s="49" t="s">
        <v>663</v>
      </c>
    </row>
    <row r="6" spans="1:14" s="714" customFormat="1" ht="28.5" customHeight="1">
      <c r="A6" s="1657" t="s">
        <v>2</v>
      </c>
      <c r="B6" s="1657" t="s">
        <v>30</v>
      </c>
      <c r="C6" s="1663" t="s">
        <v>364</v>
      </c>
      <c r="D6" s="1663" t="s">
        <v>413</v>
      </c>
      <c r="E6" s="1663"/>
      <c r="F6" s="1663"/>
      <c r="G6" s="1663"/>
      <c r="H6" s="1663"/>
      <c r="I6" s="1663" t="s">
        <v>495</v>
      </c>
      <c r="J6" s="1663" t="s">
        <v>496</v>
      </c>
      <c r="K6" s="1657" t="s">
        <v>452</v>
      </c>
      <c r="L6" s="1657"/>
      <c r="M6" s="1657"/>
      <c r="N6" s="1657"/>
    </row>
    <row r="7" spans="1:14" s="714" customFormat="1" ht="39" customHeight="1">
      <c r="A7" s="1657"/>
      <c r="B7" s="1657"/>
      <c r="C7" s="1663"/>
      <c r="D7" s="1006" t="s">
        <v>412</v>
      </c>
      <c r="E7" s="1006" t="s">
        <v>365</v>
      </c>
      <c r="F7" s="503" t="s">
        <v>366</v>
      </c>
      <c r="G7" s="1006" t="s">
        <v>367</v>
      </c>
      <c r="H7" s="1006" t="s">
        <v>39</v>
      </c>
      <c r="I7" s="1663"/>
      <c r="J7" s="1663"/>
      <c r="K7" s="1005" t="s">
        <v>368</v>
      </c>
      <c r="L7" s="1006" t="s">
        <v>453</v>
      </c>
      <c r="M7" s="1006" t="s">
        <v>369</v>
      </c>
      <c r="N7" s="1006" t="s">
        <v>370</v>
      </c>
    </row>
    <row r="8" spans="1:14" ht="15">
      <c r="A8" s="56" t="s">
        <v>236</v>
      </c>
      <c r="B8" s="56" t="s">
        <v>237</v>
      </c>
      <c r="C8" s="56" t="s">
        <v>238</v>
      </c>
      <c r="D8" s="56" t="s">
        <v>239</v>
      </c>
      <c r="E8" s="56" t="s">
        <v>240</v>
      </c>
      <c r="F8" s="56" t="s">
        <v>241</v>
      </c>
      <c r="G8" s="56" t="s">
        <v>242</v>
      </c>
      <c r="H8" s="56" t="s">
        <v>243</v>
      </c>
      <c r="I8" s="56" t="s">
        <v>264</v>
      </c>
      <c r="J8" s="56" t="s">
        <v>265</v>
      </c>
      <c r="K8" s="56" t="s">
        <v>266</v>
      </c>
      <c r="L8" s="56" t="s">
        <v>294</v>
      </c>
      <c r="M8" s="56" t="s">
        <v>295</v>
      </c>
      <c r="N8" s="56" t="s">
        <v>296</v>
      </c>
    </row>
    <row r="9" spans="1:14" s="716" customFormat="1" ht="25.5" customHeight="1">
      <c r="A9" s="715">
        <v>1</v>
      </c>
      <c r="B9" s="1073" t="s">
        <v>878</v>
      </c>
      <c r="C9" s="1071">
        <f>'AT-3'!G8</f>
        <v>3141</v>
      </c>
      <c r="D9" s="1071">
        <v>160</v>
      </c>
      <c r="E9" s="1071">
        <v>809</v>
      </c>
      <c r="F9" s="1071">
        <v>1992</v>
      </c>
      <c r="G9" s="1071">
        <v>0</v>
      </c>
      <c r="H9" s="1071">
        <f>C9-(D9+E9+F9+G9)</f>
        <v>180</v>
      </c>
      <c r="I9" s="1071">
        <v>1564</v>
      </c>
      <c r="J9" s="1071">
        <v>3141</v>
      </c>
      <c r="K9" s="1071">
        <v>3141</v>
      </c>
      <c r="L9" s="1071">
        <v>915</v>
      </c>
      <c r="M9" s="1071">
        <v>614</v>
      </c>
      <c r="N9" s="1071">
        <v>3141</v>
      </c>
    </row>
    <row r="10" spans="1:14" s="716" customFormat="1" ht="25.5" customHeight="1">
      <c r="A10" s="715">
        <v>2</v>
      </c>
      <c r="B10" s="1073" t="s">
        <v>879</v>
      </c>
      <c r="C10" s="1071">
        <f>'AT-3'!G9</f>
        <v>2701</v>
      </c>
      <c r="D10" s="1071">
        <v>115</v>
      </c>
      <c r="E10" s="1071">
        <v>861</v>
      </c>
      <c r="F10" s="1071">
        <v>1725</v>
      </c>
      <c r="G10" s="1071">
        <v>0</v>
      </c>
      <c r="H10" s="1071">
        <f aca="true" t="shared" si="0" ref="H10:H21">C10-(D10+E10+F10+G10)</f>
        <v>0</v>
      </c>
      <c r="I10" s="1071">
        <v>2263</v>
      </c>
      <c r="J10" s="1071">
        <v>2701</v>
      </c>
      <c r="K10" s="1071">
        <v>2535</v>
      </c>
      <c r="L10" s="1071">
        <v>1499</v>
      </c>
      <c r="M10" s="1071">
        <v>595</v>
      </c>
      <c r="N10" s="1071">
        <v>2701</v>
      </c>
    </row>
    <row r="11" spans="1:14" s="716" customFormat="1" ht="25.5" customHeight="1">
      <c r="A11" s="715">
        <v>3</v>
      </c>
      <c r="B11" s="1073" t="s">
        <v>880</v>
      </c>
      <c r="C11" s="1071">
        <f>'AT-3'!G10</f>
        <v>3856</v>
      </c>
      <c r="D11" s="1071">
        <v>162</v>
      </c>
      <c r="E11" s="1071">
        <v>1114</v>
      </c>
      <c r="F11" s="1071">
        <v>1616</v>
      </c>
      <c r="G11" s="1071">
        <v>168</v>
      </c>
      <c r="H11" s="1071">
        <f t="shared" si="0"/>
        <v>796</v>
      </c>
      <c r="I11" s="1071">
        <v>2446</v>
      </c>
      <c r="J11" s="1071">
        <v>3856</v>
      </c>
      <c r="K11" s="1062">
        <v>3598</v>
      </c>
      <c r="L11" s="1062">
        <v>1935</v>
      </c>
      <c r="M11" s="1062">
        <v>1727</v>
      </c>
      <c r="N11" s="1062">
        <v>3476</v>
      </c>
    </row>
    <row r="12" spans="1:14" s="716" customFormat="1" ht="25.5" customHeight="1">
      <c r="A12" s="715">
        <v>4</v>
      </c>
      <c r="B12" s="1073" t="s">
        <v>881</v>
      </c>
      <c r="C12" s="1071">
        <f>'AT-3'!G11</f>
        <v>4229</v>
      </c>
      <c r="D12" s="1071">
        <v>586</v>
      </c>
      <c r="E12" s="1071">
        <v>1659</v>
      </c>
      <c r="F12" s="1071">
        <v>1632</v>
      </c>
      <c r="G12" s="1071">
        <v>37</v>
      </c>
      <c r="H12" s="1071">
        <f t="shared" si="0"/>
        <v>315</v>
      </c>
      <c r="I12" s="1062">
        <v>4229</v>
      </c>
      <c r="J12" s="1071">
        <v>4229</v>
      </c>
      <c r="K12" s="1062">
        <v>4227</v>
      </c>
      <c r="L12" s="1062">
        <v>4051</v>
      </c>
      <c r="M12" s="1062">
        <v>2275</v>
      </c>
      <c r="N12" s="1062">
        <v>3492</v>
      </c>
    </row>
    <row r="13" spans="1:14" s="716" customFormat="1" ht="25.5" customHeight="1">
      <c r="A13" s="715">
        <v>5</v>
      </c>
      <c r="B13" s="1073" t="s">
        <v>882</v>
      </c>
      <c r="C13" s="1071">
        <f>'AT-3'!G12</f>
        <v>3253</v>
      </c>
      <c r="D13" s="1071">
        <v>1769</v>
      </c>
      <c r="E13" s="1071">
        <v>1484</v>
      </c>
      <c r="F13" s="1071">
        <v>0</v>
      </c>
      <c r="G13" s="1071">
        <v>0</v>
      </c>
      <c r="H13" s="1071">
        <f t="shared" si="0"/>
        <v>0</v>
      </c>
      <c r="I13" s="1071">
        <v>3253</v>
      </c>
      <c r="J13" s="1071">
        <v>3253</v>
      </c>
      <c r="K13" s="1071">
        <v>3253</v>
      </c>
      <c r="L13" s="1071">
        <v>1241</v>
      </c>
      <c r="M13" s="1071">
        <v>1984</v>
      </c>
      <c r="N13" s="1071">
        <v>2884</v>
      </c>
    </row>
    <row r="14" spans="1:14" s="716" customFormat="1" ht="25.5" customHeight="1">
      <c r="A14" s="715">
        <v>6</v>
      </c>
      <c r="B14" s="1073" t="s">
        <v>883</v>
      </c>
      <c r="C14" s="1071">
        <f>'AT-3'!G13</f>
        <v>3118</v>
      </c>
      <c r="D14" s="1071">
        <v>1356</v>
      </c>
      <c r="E14" s="1071">
        <v>1106</v>
      </c>
      <c r="F14" s="1071">
        <v>656</v>
      </c>
      <c r="G14" s="1071">
        <v>0</v>
      </c>
      <c r="H14" s="1071">
        <f t="shared" si="0"/>
        <v>0</v>
      </c>
      <c r="I14" s="1071">
        <v>3118</v>
      </c>
      <c r="J14" s="1071">
        <v>3118</v>
      </c>
      <c r="K14" s="1071">
        <v>3118</v>
      </c>
      <c r="L14" s="1071">
        <v>1553</v>
      </c>
      <c r="M14" s="1071">
        <v>1565</v>
      </c>
      <c r="N14" s="1071">
        <v>3654</v>
      </c>
    </row>
    <row r="15" spans="1:14" s="716" customFormat="1" ht="25.5" customHeight="1">
      <c r="A15" s="715">
        <v>7</v>
      </c>
      <c r="B15" s="1073" t="s">
        <v>884</v>
      </c>
      <c r="C15" s="1071">
        <f>'AT-3'!G14</f>
        <v>3567</v>
      </c>
      <c r="D15" s="1071">
        <v>634</v>
      </c>
      <c r="E15" s="1071">
        <v>1015</v>
      </c>
      <c r="F15" s="1071">
        <v>1360</v>
      </c>
      <c r="G15" s="1071">
        <v>129</v>
      </c>
      <c r="H15" s="1071">
        <f t="shared" si="0"/>
        <v>429</v>
      </c>
      <c r="I15" s="1071">
        <v>3091</v>
      </c>
      <c r="J15" s="1071">
        <v>3079</v>
      </c>
      <c r="K15" s="1071">
        <v>3393</v>
      </c>
      <c r="L15" s="1071">
        <v>2492</v>
      </c>
      <c r="M15" s="1071">
        <v>2366</v>
      </c>
      <c r="N15" s="1074">
        <v>3019</v>
      </c>
    </row>
    <row r="16" spans="1:14" s="716" customFormat="1" ht="25.5" customHeight="1">
      <c r="A16" s="715">
        <v>8</v>
      </c>
      <c r="B16" s="1073" t="s">
        <v>885</v>
      </c>
      <c r="C16" s="1071">
        <f>'AT-3'!G15</f>
        <v>3377</v>
      </c>
      <c r="D16" s="1071">
        <v>70</v>
      </c>
      <c r="E16" s="1071">
        <v>301</v>
      </c>
      <c r="F16" s="1071">
        <v>1349</v>
      </c>
      <c r="G16" s="1071">
        <v>0</v>
      </c>
      <c r="H16" s="1071">
        <f>C16-(D16+E16+F16+G16)</f>
        <v>1657</v>
      </c>
      <c r="I16" s="1071">
        <v>1554</v>
      </c>
      <c r="J16" s="1071">
        <v>3377</v>
      </c>
      <c r="K16" s="1071">
        <v>3377</v>
      </c>
      <c r="L16" s="1071">
        <v>2016</v>
      </c>
      <c r="M16" s="1071">
        <v>0</v>
      </c>
      <c r="N16" s="1071">
        <v>0</v>
      </c>
    </row>
    <row r="17" spans="1:14" s="716" customFormat="1" ht="25.5" customHeight="1">
      <c r="A17" s="715">
        <v>9</v>
      </c>
      <c r="B17" s="1073" t="s">
        <v>886</v>
      </c>
      <c r="C17" s="1071">
        <f>'AT-3'!G16</f>
        <v>3404</v>
      </c>
      <c r="D17" s="824">
        <v>0</v>
      </c>
      <c r="E17" s="824">
        <v>2382.8</v>
      </c>
      <c r="F17" s="824">
        <v>1021.1999999999998</v>
      </c>
      <c r="G17" s="1071">
        <v>0</v>
      </c>
      <c r="H17" s="1071">
        <f t="shared" si="0"/>
        <v>0</v>
      </c>
      <c r="I17" s="824">
        <v>1034</v>
      </c>
      <c r="J17" s="1071">
        <v>3404</v>
      </c>
      <c r="K17" s="1062">
        <v>3404</v>
      </c>
      <c r="L17" s="1062">
        <v>0</v>
      </c>
      <c r="M17" s="1062">
        <v>0</v>
      </c>
      <c r="N17" s="1062">
        <v>0</v>
      </c>
    </row>
    <row r="18" spans="1:14" s="716" customFormat="1" ht="25.5" customHeight="1">
      <c r="A18" s="715">
        <v>10</v>
      </c>
      <c r="B18" s="1073" t="s">
        <v>887</v>
      </c>
      <c r="C18" s="1071">
        <f>'AT-3'!G17</f>
        <v>4805</v>
      </c>
      <c r="D18" s="824">
        <v>1339</v>
      </c>
      <c r="E18" s="824">
        <v>2382</v>
      </c>
      <c r="F18" s="824">
        <v>262</v>
      </c>
      <c r="G18" s="1071">
        <v>145</v>
      </c>
      <c r="H18" s="1071">
        <f t="shared" si="0"/>
        <v>677</v>
      </c>
      <c r="I18" s="824">
        <v>3114</v>
      </c>
      <c r="J18" s="1071">
        <v>4563</v>
      </c>
      <c r="K18" s="824">
        <v>4448</v>
      </c>
      <c r="L18" s="824">
        <v>2497</v>
      </c>
      <c r="M18" s="824">
        <v>1154</v>
      </c>
      <c r="N18" s="824">
        <v>4092</v>
      </c>
    </row>
    <row r="19" spans="1:14" s="716" customFormat="1" ht="25.5" customHeight="1">
      <c r="A19" s="715">
        <v>11</v>
      </c>
      <c r="B19" s="1073" t="s">
        <v>888</v>
      </c>
      <c r="C19" s="1071">
        <f>'AT-3'!G18</f>
        <v>3330</v>
      </c>
      <c r="D19" s="824">
        <v>851</v>
      </c>
      <c r="E19" s="824">
        <v>1258</v>
      </c>
      <c r="F19" s="1071">
        <v>121</v>
      </c>
      <c r="G19" s="1071">
        <v>0</v>
      </c>
      <c r="H19" s="1071">
        <f t="shared" si="0"/>
        <v>1100</v>
      </c>
      <c r="I19" s="1071">
        <v>2567</v>
      </c>
      <c r="J19" s="824">
        <v>815</v>
      </c>
      <c r="K19" s="824">
        <v>3124</v>
      </c>
      <c r="L19" s="824">
        <v>350</v>
      </c>
      <c r="M19" s="824">
        <v>0</v>
      </c>
      <c r="N19" s="1074">
        <v>3330</v>
      </c>
    </row>
    <row r="20" spans="1:14" s="716" customFormat="1" ht="25.5" customHeight="1">
      <c r="A20" s="715">
        <v>12</v>
      </c>
      <c r="B20" s="1073" t="s">
        <v>889</v>
      </c>
      <c r="C20" s="1071">
        <f>'AT-3'!G19</f>
        <v>3753</v>
      </c>
      <c r="D20" s="824">
        <v>377</v>
      </c>
      <c r="E20" s="824">
        <v>1502</v>
      </c>
      <c r="F20" s="824">
        <v>39</v>
      </c>
      <c r="G20" s="1071">
        <v>0</v>
      </c>
      <c r="H20" s="1071">
        <f t="shared" si="0"/>
        <v>1835</v>
      </c>
      <c r="I20" s="824">
        <v>3753</v>
      </c>
      <c r="J20" s="1071">
        <v>3753</v>
      </c>
      <c r="K20" s="824">
        <v>3753</v>
      </c>
      <c r="L20" s="824">
        <v>948</v>
      </c>
      <c r="M20" s="824">
        <v>564</v>
      </c>
      <c r="N20" s="824">
        <v>3753</v>
      </c>
    </row>
    <row r="21" spans="1:14" s="716" customFormat="1" ht="25.5" customHeight="1">
      <c r="A21" s="715">
        <v>13</v>
      </c>
      <c r="B21" s="1073" t="s">
        <v>890</v>
      </c>
      <c r="C21" s="1071">
        <f>'AT-3'!G20</f>
        <v>2889</v>
      </c>
      <c r="D21" s="824">
        <v>336</v>
      </c>
      <c r="E21" s="824">
        <v>1309</v>
      </c>
      <c r="F21" s="824">
        <v>433</v>
      </c>
      <c r="G21" s="824">
        <v>73</v>
      </c>
      <c r="H21" s="1071">
        <f t="shared" si="0"/>
        <v>738</v>
      </c>
      <c r="I21" s="824">
        <v>1683</v>
      </c>
      <c r="J21" s="1071">
        <v>1972</v>
      </c>
      <c r="K21" s="824">
        <v>2254</v>
      </c>
      <c r="L21" s="824">
        <v>998</v>
      </c>
      <c r="M21" s="824">
        <v>651</v>
      </c>
      <c r="N21" s="824">
        <v>1790</v>
      </c>
    </row>
    <row r="22" spans="1:14" s="716" customFormat="1" ht="25.5" customHeight="1">
      <c r="A22" s="1658" t="s">
        <v>13</v>
      </c>
      <c r="B22" s="1658"/>
      <c r="C22" s="1072">
        <f>SUM(C9:C21)</f>
        <v>45423</v>
      </c>
      <c r="D22" s="828">
        <f aca="true" t="shared" si="1" ref="D22:N22">SUM(D9:D21)</f>
        <v>7755</v>
      </c>
      <c r="E22" s="828">
        <f t="shared" si="1"/>
        <v>17182.8</v>
      </c>
      <c r="F22" s="828">
        <f t="shared" si="1"/>
        <v>12206.2</v>
      </c>
      <c r="G22" s="828">
        <f t="shared" si="1"/>
        <v>552</v>
      </c>
      <c r="H22" s="828">
        <f>SUM(H9:H21)</f>
        <v>7727</v>
      </c>
      <c r="I22" s="828">
        <f t="shared" si="1"/>
        <v>33669</v>
      </c>
      <c r="J22" s="828">
        <f t="shared" si="1"/>
        <v>41261</v>
      </c>
      <c r="K22" s="828">
        <f t="shared" si="1"/>
        <v>43625</v>
      </c>
      <c r="L22" s="828">
        <f t="shared" si="1"/>
        <v>20495</v>
      </c>
      <c r="M22" s="828">
        <f t="shared" si="1"/>
        <v>13495</v>
      </c>
      <c r="N22" s="828">
        <f t="shared" si="1"/>
        <v>35332</v>
      </c>
    </row>
    <row r="25" spans="1:14" ht="59.25" customHeight="1">
      <c r="A25" s="1659" t="s">
        <v>891</v>
      </c>
      <c r="B25" s="1659"/>
      <c r="K25" s="1660" t="s">
        <v>723</v>
      </c>
      <c r="L25" s="1660"/>
      <c r="M25" s="1660"/>
      <c r="N25" s="1660"/>
    </row>
  </sheetData>
  <sheetProtection/>
  <mergeCells count="14">
    <mergeCell ref="A2:M2"/>
    <mergeCell ref="A1:L1"/>
    <mergeCell ref="K6:N6"/>
    <mergeCell ref="A22:B22"/>
    <mergeCell ref="A25:B25"/>
    <mergeCell ref="K25:N25"/>
    <mergeCell ref="C4:K4"/>
    <mergeCell ref="M1:N1"/>
    <mergeCell ref="A6:A7"/>
    <mergeCell ref="B6:B7"/>
    <mergeCell ref="C6:C7"/>
    <mergeCell ref="D6:H6"/>
    <mergeCell ref="I6:I7"/>
    <mergeCell ref="J6:J7"/>
  </mergeCells>
  <printOptions horizontalCentered="1"/>
  <pageMargins left="0.7" right="0.2" top="0.25" bottom="0.2" header="0.2" footer="0.2"/>
  <pageSetup horizontalDpi="600" verticalDpi="600" orientation="landscape" paperSize="9" scale="8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0FD9C6"/>
    <pageSetUpPr fitToPage="1"/>
  </sheetPr>
  <dimension ref="A1:H24"/>
  <sheetViews>
    <sheetView view="pageBreakPreview" zoomScale="110" zoomScaleSheetLayoutView="110" zoomScalePageLayoutView="0" workbookViewId="0" topLeftCell="A1">
      <selection activeCell="G34" sqref="G34"/>
    </sheetView>
  </sheetViews>
  <sheetFormatPr defaultColWidth="9.140625" defaultRowHeight="12.75"/>
  <cols>
    <col min="1" max="1" width="8.28125" style="181" customWidth="1"/>
    <col min="2" max="2" width="21.8515625" style="181" customWidth="1"/>
    <col min="3" max="3" width="21.140625" style="181" customWidth="1"/>
    <col min="4" max="4" width="12.57421875" style="181" customWidth="1"/>
    <col min="5" max="5" width="13.00390625" style="181" customWidth="1"/>
    <col min="6" max="6" width="15.8515625" style="181" customWidth="1"/>
    <col min="7" max="7" width="13.57421875" style="181" customWidth="1"/>
    <col min="8" max="8" width="15.57421875" style="181" customWidth="1"/>
    <col min="9" max="16384" width="9.140625" style="181" customWidth="1"/>
  </cols>
  <sheetData>
    <row r="1" spans="1:8" ht="18">
      <c r="A1" s="1382" t="s">
        <v>0</v>
      </c>
      <c r="B1" s="1382"/>
      <c r="C1" s="1382"/>
      <c r="D1" s="1382"/>
      <c r="E1" s="1382"/>
      <c r="F1" s="1382"/>
      <c r="G1" s="1382"/>
      <c r="H1" s="721" t="s">
        <v>473</v>
      </c>
    </row>
    <row r="2" spans="1:7" ht="21">
      <c r="A2" s="1383" t="s">
        <v>655</v>
      </c>
      <c r="B2" s="1383"/>
      <c r="C2" s="1383"/>
      <c r="D2" s="1383"/>
      <c r="E2" s="1383"/>
      <c r="F2" s="1383"/>
      <c r="G2" s="1383"/>
    </row>
    <row r="3" spans="1:7" ht="15">
      <c r="A3" s="233"/>
      <c r="B3" s="233"/>
      <c r="C3" s="233"/>
      <c r="D3" s="233"/>
      <c r="E3" s="233"/>
      <c r="F3" s="233"/>
      <c r="G3" s="233"/>
    </row>
    <row r="4" spans="1:7" ht="18">
      <c r="A4" s="1382" t="s">
        <v>472</v>
      </c>
      <c r="B4" s="1382"/>
      <c r="C4" s="1382"/>
      <c r="D4" s="1382"/>
      <c r="E4" s="1382"/>
      <c r="F4" s="1382"/>
      <c r="G4" s="1382"/>
    </row>
    <row r="5" spans="1:7" ht="15.75" customHeight="1">
      <c r="A5" s="234" t="s">
        <v>793</v>
      </c>
      <c r="B5" s="234"/>
      <c r="C5" s="234"/>
      <c r="D5" s="234"/>
      <c r="E5" s="234"/>
      <c r="F5" s="234"/>
      <c r="G5" s="234" t="s">
        <v>663</v>
      </c>
    </row>
    <row r="6" spans="1:8" ht="21.75" customHeight="1">
      <c r="A6" s="1664" t="s">
        <v>2</v>
      </c>
      <c r="B6" s="1513" t="s">
        <v>30</v>
      </c>
      <c r="C6" s="1664" t="s">
        <v>454</v>
      </c>
      <c r="D6" s="1346" t="s">
        <v>459</v>
      </c>
      <c r="E6" s="1346"/>
      <c r="F6" s="1666" t="s">
        <v>460</v>
      </c>
      <c r="G6" s="1666"/>
      <c r="H6" s="1664" t="s">
        <v>205</v>
      </c>
    </row>
    <row r="7" spans="1:8" ht="48" customHeight="1">
      <c r="A7" s="1665"/>
      <c r="B7" s="1513"/>
      <c r="C7" s="1665"/>
      <c r="D7" s="661" t="s">
        <v>455</v>
      </c>
      <c r="E7" s="661" t="s">
        <v>456</v>
      </c>
      <c r="F7" s="662" t="s">
        <v>457</v>
      </c>
      <c r="G7" s="661" t="s">
        <v>458</v>
      </c>
      <c r="H7" s="1665"/>
    </row>
    <row r="8" spans="1:8" ht="15">
      <c r="A8" s="237" t="s">
        <v>236</v>
      </c>
      <c r="B8" s="237" t="s">
        <v>237</v>
      </c>
      <c r="C8" s="237" t="s">
        <v>238</v>
      </c>
      <c r="D8" s="237" t="s">
        <v>239</v>
      </c>
      <c r="E8" s="237" t="s">
        <v>240</v>
      </c>
      <c r="F8" s="237" t="s">
        <v>241</v>
      </c>
      <c r="G8" s="237" t="s">
        <v>242</v>
      </c>
      <c r="H8" s="237">
        <v>8</v>
      </c>
    </row>
    <row r="9" spans="1:8" s="99" customFormat="1" ht="23.25" customHeight="1">
      <c r="A9" s="401">
        <v>1</v>
      </c>
      <c r="B9" s="312" t="s">
        <v>743</v>
      </c>
      <c r="C9" s="1667" t="s">
        <v>778</v>
      </c>
      <c r="D9" s="1667"/>
      <c r="E9" s="1667"/>
      <c r="F9" s="1667"/>
      <c r="G9" s="1667"/>
      <c r="H9" s="1667"/>
    </row>
    <row r="10" spans="1:8" s="99" customFormat="1" ht="23.25" customHeight="1">
      <c r="A10" s="401">
        <v>2</v>
      </c>
      <c r="B10" s="312" t="s">
        <v>744</v>
      </c>
      <c r="C10" s="1667"/>
      <c r="D10" s="1667"/>
      <c r="E10" s="1667"/>
      <c r="F10" s="1667"/>
      <c r="G10" s="1667"/>
      <c r="H10" s="1667"/>
    </row>
    <row r="11" spans="1:8" s="99" customFormat="1" ht="23.25" customHeight="1">
      <c r="A11" s="401">
        <v>3</v>
      </c>
      <c r="B11" s="312" t="s">
        <v>745</v>
      </c>
      <c r="C11" s="1667"/>
      <c r="D11" s="1667"/>
      <c r="E11" s="1667"/>
      <c r="F11" s="1667"/>
      <c r="G11" s="1667"/>
      <c r="H11" s="1667"/>
    </row>
    <row r="12" spans="1:8" s="99" customFormat="1" ht="23.25" customHeight="1">
      <c r="A12" s="401">
        <v>4</v>
      </c>
      <c r="B12" s="312" t="s">
        <v>746</v>
      </c>
      <c r="C12" s="1667"/>
      <c r="D12" s="1667"/>
      <c r="E12" s="1667"/>
      <c r="F12" s="1667"/>
      <c r="G12" s="1667"/>
      <c r="H12" s="1667"/>
    </row>
    <row r="13" spans="1:8" s="99" customFormat="1" ht="23.25" customHeight="1">
      <c r="A13" s="401">
        <v>5</v>
      </c>
      <c r="B13" s="312" t="s">
        <v>747</v>
      </c>
      <c r="C13" s="1667"/>
      <c r="D13" s="1667"/>
      <c r="E13" s="1667"/>
      <c r="F13" s="1667"/>
      <c r="G13" s="1667"/>
      <c r="H13" s="1667"/>
    </row>
    <row r="14" spans="1:8" s="99" customFormat="1" ht="23.25" customHeight="1">
      <c r="A14" s="401">
        <v>6</v>
      </c>
      <c r="B14" s="312" t="s">
        <v>748</v>
      </c>
      <c r="C14" s="1667"/>
      <c r="D14" s="1667"/>
      <c r="E14" s="1667"/>
      <c r="F14" s="1667"/>
      <c r="G14" s="1667"/>
      <c r="H14" s="1667"/>
    </row>
    <row r="15" spans="1:8" s="99" customFormat="1" ht="23.25" customHeight="1">
      <c r="A15" s="401">
        <v>7</v>
      </c>
      <c r="B15" s="312" t="s">
        <v>749</v>
      </c>
      <c r="C15" s="1667"/>
      <c r="D15" s="1667"/>
      <c r="E15" s="1667"/>
      <c r="F15" s="1667"/>
      <c r="G15" s="1667"/>
      <c r="H15" s="1667"/>
    </row>
    <row r="16" spans="1:8" s="99" customFormat="1" ht="23.25" customHeight="1">
      <c r="A16" s="401">
        <v>8</v>
      </c>
      <c r="B16" s="312" t="s">
        <v>750</v>
      </c>
      <c r="C16" s="1667"/>
      <c r="D16" s="1667"/>
      <c r="E16" s="1667"/>
      <c r="F16" s="1667"/>
      <c r="G16" s="1667"/>
      <c r="H16" s="1667"/>
    </row>
    <row r="17" spans="1:8" s="99" customFormat="1" ht="23.25" customHeight="1">
      <c r="A17" s="401">
        <v>9</v>
      </c>
      <c r="B17" s="312" t="s">
        <v>751</v>
      </c>
      <c r="C17" s="1667"/>
      <c r="D17" s="1667"/>
      <c r="E17" s="1667"/>
      <c r="F17" s="1667"/>
      <c r="G17" s="1667"/>
      <c r="H17" s="1667"/>
    </row>
    <row r="18" spans="1:8" s="99" customFormat="1" ht="23.25" customHeight="1">
      <c r="A18" s="401">
        <v>10</v>
      </c>
      <c r="B18" s="312" t="s">
        <v>752</v>
      </c>
      <c r="C18" s="1667"/>
      <c r="D18" s="1667"/>
      <c r="E18" s="1667"/>
      <c r="F18" s="1667"/>
      <c r="G18" s="1667"/>
      <c r="H18" s="1667"/>
    </row>
    <row r="19" spans="1:8" s="99" customFormat="1" ht="23.25" customHeight="1">
      <c r="A19" s="401">
        <v>11</v>
      </c>
      <c r="B19" s="312" t="s">
        <v>753</v>
      </c>
      <c r="C19" s="1667"/>
      <c r="D19" s="1667"/>
      <c r="E19" s="1667"/>
      <c r="F19" s="1667"/>
      <c r="G19" s="1667"/>
      <c r="H19" s="1667"/>
    </row>
    <row r="20" spans="1:8" s="99" customFormat="1" ht="23.25" customHeight="1">
      <c r="A20" s="401">
        <v>12</v>
      </c>
      <c r="B20" s="312" t="s">
        <v>754</v>
      </c>
      <c r="C20" s="1667"/>
      <c r="D20" s="1667"/>
      <c r="E20" s="1667"/>
      <c r="F20" s="1667"/>
      <c r="G20" s="1667"/>
      <c r="H20" s="1667"/>
    </row>
    <row r="21" spans="1:8" s="99" customFormat="1" ht="23.25" customHeight="1">
      <c r="A21" s="401">
        <v>13</v>
      </c>
      <c r="B21" s="312" t="s">
        <v>755</v>
      </c>
      <c r="C21" s="1667"/>
      <c r="D21" s="1667"/>
      <c r="E21" s="1667"/>
      <c r="F21" s="1667"/>
      <c r="G21" s="1667"/>
      <c r="H21" s="1667"/>
    </row>
    <row r="22" spans="1:8" s="397" customFormat="1" ht="24" customHeight="1">
      <c r="A22" s="1487" t="s">
        <v>756</v>
      </c>
      <c r="B22" s="1488"/>
      <c r="C22" s="402"/>
      <c r="D22" s="402"/>
      <c r="E22" s="402"/>
      <c r="F22" s="402"/>
      <c r="G22" s="402"/>
      <c r="H22" s="402"/>
    </row>
    <row r="23" spans="1:8" s="99" customFormat="1" ht="15.75" customHeight="1">
      <c r="A23" s="397"/>
      <c r="B23" s="397"/>
      <c r="C23" s="397"/>
      <c r="D23" s="397"/>
      <c r="E23" s="397"/>
      <c r="F23" s="397"/>
      <c r="G23" s="397"/>
      <c r="H23" s="397"/>
    </row>
    <row r="24" spans="1:8" s="99" customFormat="1" ht="60" customHeight="1">
      <c r="A24" s="1489" t="s">
        <v>722</v>
      </c>
      <c r="B24" s="1489"/>
      <c r="C24" s="97"/>
      <c r="D24" s="98"/>
      <c r="E24" s="98"/>
      <c r="F24" s="1587" t="s">
        <v>723</v>
      </c>
      <c r="G24" s="1587"/>
      <c r="H24" s="1587"/>
    </row>
  </sheetData>
  <sheetProtection/>
  <mergeCells count="13">
    <mergeCell ref="H6:H7"/>
    <mergeCell ref="C9:H21"/>
    <mergeCell ref="A22:B22"/>
    <mergeCell ref="A24:B24"/>
    <mergeCell ref="F24:H24"/>
    <mergeCell ref="B6:B7"/>
    <mergeCell ref="A1:G1"/>
    <mergeCell ref="A2:G2"/>
    <mergeCell ref="A4:G4"/>
    <mergeCell ref="A6:A7"/>
    <mergeCell ref="C6:C7"/>
    <mergeCell ref="D6:E6"/>
    <mergeCell ref="F6:G6"/>
  </mergeCells>
  <printOptions horizontalCentered="1"/>
  <pageMargins left="0.7" right="0.2" top="0.25" bottom="0.25" header="0.2" footer="0.2"/>
  <pageSetup fitToHeight="1" fitToWidth="1" horizontalDpi="600" verticalDpi="600" orientation="landscape" paperSize="9" scale="93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0FD9C6"/>
  </sheetPr>
  <dimension ref="A1:M25"/>
  <sheetViews>
    <sheetView view="pageBreakPreview" zoomScale="84" zoomScaleSheetLayoutView="84" zoomScalePageLayoutView="0" workbookViewId="0" topLeftCell="A1">
      <selection activeCell="G34" sqref="G34"/>
    </sheetView>
  </sheetViews>
  <sheetFormatPr defaultColWidth="9.140625" defaultRowHeight="12.75"/>
  <cols>
    <col min="1" max="1" width="6.421875" style="0" customWidth="1"/>
    <col min="2" max="2" width="15.421875" style="0" customWidth="1"/>
    <col min="3" max="4" width="13.7109375" style="0" customWidth="1"/>
    <col min="5" max="5" width="12.140625" style="0" customWidth="1"/>
    <col min="6" max="7" width="13.7109375" style="0" customWidth="1"/>
    <col min="8" max="8" width="13.140625" style="0" customWidth="1"/>
    <col min="9" max="10" width="11.00390625" style="0" customWidth="1"/>
    <col min="11" max="11" width="13.00390625" style="0" customWidth="1"/>
    <col min="12" max="12" width="12.7109375" style="0" customWidth="1"/>
  </cols>
  <sheetData>
    <row r="1" spans="1:12" ht="18">
      <c r="A1" s="1581" t="s">
        <v>0</v>
      </c>
      <c r="B1" s="1581"/>
      <c r="C1" s="1581"/>
      <c r="D1" s="1581"/>
      <c r="E1" s="1581"/>
      <c r="F1" s="1581"/>
      <c r="G1" s="1581"/>
      <c r="H1" s="1581"/>
      <c r="I1" s="1581"/>
      <c r="J1" s="1581"/>
      <c r="K1" s="1581"/>
      <c r="L1" s="41" t="s">
        <v>475</v>
      </c>
    </row>
    <row r="2" spans="1:11" ht="21">
      <c r="A2" s="1582" t="s">
        <v>655</v>
      </c>
      <c r="B2" s="1582"/>
      <c r="C2" s="1582"/>
      <c r="D2" s="1582"/>
      <c r="E2" s="1582"/>
      <c r="F2" s="1582"/>
      <c r="G2" s="1582"/>
      <c r="H2" s="1582"/>
      <c r="I2" s="1582"/>
      <c r="J2" s="1582"/>
      <c r="K2" s="1582"/>
    </row>
    <row r="3" spans="1:11" ht="1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18">
      <c r="A4" s="1581" t="s">
        <v>474</v>
      </c>
      <c r="B4" s="1581"/>
      <c r="C4" s="1581"/>
      <c r="D4" s="1581"/>
      <c r="E4" s="1581"/>
      <c r="F4" s="1581"/>
      <c r="G4" s="1581"/>
      <c r="H4" s="1581"/>
      <c r="I4" s="1581"/>
      <c r="J4" s="1581"/>
      <c r="K4" s="1581"/>
    </row>
    <row r="5" spans="1:12" ht="15">
      <c r="A5" s="36" t="s">
        <v>793</v>
      </c>
      <c r="B5" s="36"/>
      <c r="C5" s="36"/>
      <c r="D5" s="36"/>
      <c r="E5" s="36"/>
      <c r="F5" s="36"/>
      <c r="G5" s="36"/>
      <c r="H5" s="36"/>
      <c r="I5" s="36"/>
      <c r="J5" s="1668" t="s">
        <v>663</v>
      </c>
      <c r="K5" s="1668"/>
      <c r="L5" s="1668"/>
    </row>
    <row r="6" spans="1:12" ht="21.75" customHeight="1">
      <c r="A6" s="1583" t="s">
        <v>2</v>
      </c>
      <c r="B6" s="1583" t="s">
        <v>30</v>
      </c>
      <c r="C6" s="1513" t="s">
        <v>421</v>
      </c>
      <c r="D6" s="1513"/>
      <c r="E6" s="1513"/>
      <c r="F6" s="1513" t="s">
        <v>427</v>
      </c>
      <c r="G6" s="1513"/>
      <c r="H6" s="1513"/>
      <c r="I6" s="1513"/>
      <c r="J6" s="1513" t="s">
        <v>429</v>
      </c>
      <c r="K6" s="1513"/>
      <c r="L6" s="1513"/>
    </row>
    <row r="7" spans="1:12" ht="29.25" customHeight="1">
      <c r="A7" s="1583"/>
      <c r="B7" s="1583"/>
      <c r="C7" s="670" t="s">
        <v>196</v>
      </c>
      <c r="D7" s="670" t="s">
        <v>423</v>
      </c>
      <c r="E7" s="670" t="s">
        <v>428</v>
      </c>
      <c r="F7" s="670" t="s">
        <v>196</v>
      </c>
      <c r="G7" s="670" t="s">
        <v>422</v>
      </c>
      <c r="H7" s="670" t="s">
        <v>424</v>
      </c>
      <c r="I7" s="670" t="s">
        <v>428</v>
      </c>
      <c r="J7" s="666" t="s">
        <v>425</v>
      </c>
      <c r="K7" s="666" t="s">
        <v>426</v>
      </c>
      <c r="L7" s="670" t="s">
        <v>428</v>
      </c>
    </row>
    <row r="8" spans="1:12" ht="15">
      <c r="A8" s="530" t="s">
        <v>236</v>
      </c>
      <c r="B8" s="530" t="s">
        <v>237</v>
      </c>
      <c r="C8" s="530" t="s">
        <v>238</v>
      </c>
      <c r="D8" s="530" t="s">
        <v>239</v>
      </c>
      <c r="E8" s="530" t="s">
        <v>240</v>
      </c>
      <c r="F8" s="530" t="s">
        <v>241</v>
      </c>
      <c r="G8" s="530" t="s">
        <v>242</v>
      </c>
      <c r="H8" s="530" t="s">
        <v>243</v>
      </c>
      <c r="I8" s="530" t="s">
        <v>264</v>
      </c>
      <c r="J8" s="530" t="s">
        <v>265</v>
      </c>
      <c r="K8" s="530" t="s">
        <v>266</v>
      </c>
      <c r="L8" s="530" t="s">
        <v>294</v>
      </c>
    </row>
    <row r="9" spans="1:13" s="99" customFormat="1" ht="27" customHeight="1">
      <c r="A9" s="401">
        <v>1</v>
      </c>
      <c r="B9" s="312" t="s">
        <v>743</v>
      </c>
      <c r="C9" s="1002" t="s">
        <v>7</v>
      </c>
      <c r="D9" s="1002" t="s">
        <v>7</v>
      </c>
      <c r="E9" s="1002" t="s">
        <v>7</v>
      </c>
      <c r="F9" s="1126" t="s">
        <v>7</v>
      </c>
      <c r="G9" s="1126" t="s">
        <v>7</v>
      </c>
      <c r="H9" s="1002" t="s">
        <v>7</v>
      </c>
      <c r="I9" s="1002" t="s">
        <v>7</v>
      </c>
      <c r="J9" s="1002" t="s">
        <v>7</v>
      </c>
      <c r="K9" s="1002" t="s">
        <v>7</v>
      </c>
      <c r="L9" s="1002" t="s">
        <v>7</v>
      </c>
      <c r="M9" s="470"/>
    </row>
    <row r="10" spans="1:13" s="99" customFormat="1" ht="27" customHeight="1">
      <c r="A10" s="401">
        <v>2</v>
      </c>
      <c r="B10" s="312" t="s">
        <v>744</v>
      </c>
      <c r="C10" s="1002" t="s">
        <v>7</v>
      </c>
      <c r="D10" s="1002" t="s">
        <v>7</v>
      </c>
      <c r="E10" s="1002" t="s">
        <v>7</v>
      </c>
      <c r="F10" s="1126">
        <v>48</v>
      </c>
      <c r="G10" s="1126">
        <v>1720</v>
      </c>
      <c r="H10" s="1002" t="s">
        <v>1007</v>
      </c>
      <c r="I10" s="1002" t="s">
        <v>7</v>
      </c>
      <c r="J10" s="1002" t="s">
        <v>7</v>
      </c>
      <c r="K10" s="1002" t="s">
        <v>7</v>
      </c>
      <c r="L10" s="1002" t="s">
        <v>7</v>
      </c>
      <c r="M10" s="470"/>
    </row>
    <row r="11" spans="1:13" s="99" customFormat="1" ht="27" customHeight="1">
      <c r="A11" s="401">
        <v>3</v>
      </c>
      <c r="B11" s="312" t="s">
        <v>745</v>
      </c>
      <c r="C11" s="1002" t="s">
        <v>7</v>
      </c>
      <c r="D11" s="1002" t="s">
        <v>7</v>
      </c>
      <c r="E11" s="1002" t="s">
        <v>7</v>
      </c>
      <c r="F11" s="1126">
        <v>204</v>
      </c>
      <c r="G11" s="1126">
        <v>16492</v>
      </c>
      <c r="H11" s="1002" t="s">
        <v>1008</v>
      </c>
      <c r="I11" s="1002" t="s">
        <v>7</v>
      </c>
      <c r="J11" s="1669" t="s">
        <v>951</v>
      </c>
      <c r="K11" s="1670"/>
      <c r="L11" s="1671"/>
      <c r="M11" s="470"/>
    </row>
    <row r="12" spans="1:13" s="99" customFormat="1" ht="27" customHeight="1">
      <c r="A12" s="401">
        <v>4</v>
      </c>
      <c r="B12" s="312" t="s">
        <v>746</v>
      </c>
      <c r="C12" s="1002" t="s">
        <v>7</v>
      </c>
      <c r="D12" s="1002" t="s">
        <v>7</v>
      </c>
      <c r="E12" s="1002" t="s">
        <v>7</v>
      </c>
      <c r="F12" s="1126" t="s">
        <v>7</v>
      </c>
      <c r="G12" s="1126" t="s">
        <v>7</v>
      </c>
      <c r="H12" s="1002" t="s">
        <v>7</v>
      </c>
      <c r="I12" s="1002" t="s">
        <v>7</v>
      </c>
      <c r="J12" s="1002" t="s">
        <v>7</v>
      </c>
      <c r="K12" s="1002" t="s">
        <v>7</v>
      </c>
      <c r="L12" s="1002" t="s">
        <v>7</v>
      </c>
      <c r="M12" s="470"/>
    </row>
    <row r="13" spans="1:13" s="99" customFormat="1" ht="27" customHeight="1">
      <c r="A13" s="401">
        <v>5</v>
      </c>
      <c r="B13" s="312" t="s">
        <v>747</v>
      </c>
      <c r="C13" s="1002" t="s">
        <v>7</v>
      </c>
      <c r="D13" s="1002" t="s">
        <v>7</v>
      </c>
      <c r="E13" s="1002" t="s">
        <v>7</v>
      </c>
      <c r="F13" s="1126" t="s">
        <v>7</v>
      </c>
      <c r="G13" s="1126" t="s">
        <v>7</v>
      </c>
      <c r="H13" s="1002" t="s">
        <v>7</v>
      </c>
      <c r="I13" s="1002" t="s">
        <v>7</v>
      </c>
      <c r="J13" s="1002" t="s">
        <v>7</v>
      </c>
      <c r="K13" s="1002" t="s">
        <v>7</v>
      </c>
      <c r="L13" s="1002" t="s">
        <v>7</v>
      </c>
      <c r="M13" s="470"/>
    </row>
    <row r="14" spans="1:13" s="99" customFormat="1" ht="27" customHeight="1">
      <c r="A14" s="401">
        <v>6</v>
      </c>
      <c r="B14" s="312" t="s">
        <v>748</v>
      </c>
      <c r="C14" s="1002" t="s">
        <v>7</v>
      </c>
      <c r="D14" s="1002" t="s">
        <v>7</v>
      </c>
      <c r="E14" s="1002" t="s">
        <v>7</v>
      </c>
      <c r="F14" s="1126" t="s">
        <v>7</v>
      </c>
      <c r="G14" s="1126" t="s">
        <v>7</v>
      </c>
      <c r="H14" s="1002" t="s">
        <v>7</v>
      </c>
      <c r="I14" s="1002" t="s">
        <v>7</v>
      </c>
      <c r="J14" s="1002" t="s">
        <v>7</v>
      </c>
      <c r="K14" s="1002" t="s">
        <v>7</v>
      </c>
      <c r="L14" s="1002" t="s">
        <v>7</v>
      </c>
      <c r="M14" s="470"/>
    </row>
    <row r="15" spans="1:13" s="99" customFormat="1" ht="27" customHeight="1">
      <c r="A15" s="401">
        <v>7</v>
      </c>
      <c r="B15" s="312" t="s">
        <v>749</v>
      </c>
      <c r="C15" s="1002" t="s">
        <v>7</v>
      </c>
      <c r="D15" s="1002" t="s">
        <v>7</v>
      </c>
      <c r="E15" s="1002" t="s">
        <v>7</v>
      </c>
      <c r="F15" s="1126" t="s">
        <v>7</v>
      </c>
      <c r="G15" s="1126" t="s">
        <v>7</v>
      </c>
      <c r="H15" s="1002" t="s">
        <v>7</v>
      </c>
      <c r="I15" s="1002" t="s">
        <v>7</v>
      </c>
      <c r="J15" s="1002" t="s">
        <v>7</v>
      </c>
      <c r="K15" s="1002" t="s">
        <v>7</v>
      </c>
      <c r="L15" s="1002" t="s">
        <v>7</v>
      </c>
      <c r="M15" s="470"/>
    </row>
    <row r="16" spans="1:13" s="99" customFormat="1" ht="27" customHeight="1">
      <c r="A16" s="401">
        <v>8</v>
      </c>
      <c r="B16" s="312" t="s">
        <v>750</v>
      </c>
      <c r="C16" s="1002" t="s">
        <v>7</v>
      </c>
      <c r="D16" s="1002" t="s">
        <v>7</v>
      </c>
      <c r="E16" s="1002" t="s">
        <v>7</v>
      </c>
      <c r="F16" s="1126" t="s">
        <v>7</v>
      </c>
      <c r="G16" s="1126" t="s">
        <v>7</v>
      </c>
      <c r="H16" s="1002" t="s">
        <v>7</v>
      </c>
      <c r="I16" s="1002" t="s">
        <v>7</v>
      </c>
      <c r="J16" s="1002" t="s">
        <v>7</v>
      </c>
      <c r="K16" s="1002" t="s">
        <v>7</v>
      </c>
      <c r="L16" s="1002" t="s">
        <v>7</v>
      </c>
      <c r="M16" s="470"/>
    </row>
    <row r="17" spans="1:13" s="99" customFormat="1" ht="27" customHeight="1">
      <c r="A17" s="401">
        <v>9</v>
      </c>
      <c r="B17" s="312" t="s">
        <v>751</v>
      </c>
      <c r="C17" s="1002" t="s">
        <v>7</v>
      </c>
      <c r="D17" s="1002" t="s">
        <v>7</v>
      </c>
      <c r="E17" s="1002" t="s">
        <v>7</v>
      </c>
      <c r="F17" s="1126" t="s">
        <v>7</v>
      </c>
      <c r="G17" s="1126" t="s">
        <v>7</v>
      </c>
      <c r="H17" s="1002" t="s">
        <v>7</v>
      </c>
      <c r="I17" s="1002" t="s">
        <v>7</v>
      </c>
      <c r="J17" s="1002" t="s">
        <v>7</v>
      </c>
      <c r="K17" s="1002" t="s">
        <v>7</v>
      </c>
      <c r="L17" s="1002" t="s">
        <v>7</v>
      </c>
      <c r="M17" s="470"/>
    </row>
    <row r="18" spans="1:13" s="99" customFormat="1" ht="27" customHeight="1">
      <c r="A18" s="401">
        <v>10</v>
      </c>
      <c r="B18" s="312" t="s">
        <v>752</v>
      </c>
      <c r="C18" s="1002" t="s">
        <v>7</v>
      </c>
      <c r="D18" s="1002" t="s">
        <v>7</v>
      </c>
      <c r="E18" s="1002" t="s">
        <v>7</v>
      </c>
      <c r="F18" s="1126" t="s">
        <v>7</v>
      </c>
      <c r="G18" s="1126" t="s">
        <v>7</v>
      </c>
      <c r="H18" s="1195" t="s">
        <v>7</v>
      </c>
      <c r="I18" s="563" t="s">
        <v>7</v>
      </c>
      <c r="J18" s="563" t="s">
        <v>7</v>
      </c>
      <c r="K18" s="563" t="s">
        <v>7</v>
      </c>
      <c r="L18" s="563" t="s">
        <v>7</v>
      </c>
      <c r="M18" s="470"/>
    </row>
    <row r="19" spans="1:13" s="99" customFormat="1" ht="27" customHeight="1">
      <c r="A19" s="401">
        <v>11</v>
      </c>
      <c r="B19" s="312" t="s">
        <v>753</v>
      </c>
      <c r="C19" s="1002" t="s">
        <v>7</v>
      </c>
      <c r="D19" s="1002" t="s">
        <v>7</v>
      </c>
      <c r="E19" s="1002" t="s">
        <v>7</v>
      </c>
      <c r="F19" s="1126" t="s">
        <v>7</v>
      </c>
      <c r="G19" s="1126" t="s">
        <v>7</v>
      </c>
      <c r="H19" s="1002" t="s">
        <v>7</v>
      </c>
      <c r="I19" s="1002" t="s">
        <v>7</v>
      </c>
      <c r="J19" s="1002" t="s">
        <v>7</v>
      </c>
      <c r="K19" s="1002" t="s">
        <v>7</v>
      </c>
      <c r="L19" s="1002" t="s">
        <v>7</v>
      </c>
      <c r="M19" s="470"/>
    </row>
    <row r="20" spans="1:13" s="99" customFormat="1" ht="27" customHeight="1">
      <c r="A20" s="401">
        <v>12</v>
      </c>
      <c r="B20" s="312" t="s">
        <v>754</v>
      </c>
      <c r="C20" s="1002" t="s">
        <v>7</v>
      </c>
      <c r="D20" s="1002" t="s">
        <v>7</v>
      </c>
      <c r="E20" s="1002" t="s">
        <v>7</v>
      </c>
      <c r="F20" s="1126" t="s">
        <v>7</v>
      </c>
      <c r="G20" s="1126" t="s">
        <v>7</v>
      </c>
      <c r="H20" s="1002" t="s">
        <v>7</v>
      </c>
      <c r="I20" s="1002" t="s">
        <v>7</v>
      </c>
      <c r="J20" s="1002" t="s">
        <v>7</v>
      </c>
      <c r="K20" s="1002" t="s">
        <v>7</v>
      </c>
      <c r="L20" s="1002" t="s">
        <v>7</v>
      </c>
      <c r="M20" s="470"/>
    </row>
    <row r="21" spans="1:13" s="99" customFormat="1" ht="27" customHeight="1">
      <c r="A21" s="401">
        <v>13</v>
      </c>
      <c r="B21" s="312" t="s">
        <v>755</v>
      </c>
      <c r="C21" s="1002" t="s">
        <v>7</v>
      </c>
      <c r="D21" s="1002" t="s">
        <v>7</v>
      </c>
      <c r="E21" s="1002" t="s">
        <v>7</v>
      </c>
      <c r="F21" s="1126" t="s">
        <v>7</v>
      </c>
      <c r="G21" s="1126" t="s">
        <v>7</v>
      </c>
      <c r="H21" s="1002" t="s">
        <v>7</v>
      </c>
      <c r="I21" s="1002" t="s">
        <v>7</v>
      </c>
      <c r="J21" s="1002" t="s">
        <v>7</v>
      </c>
      <c r="K21" s="1002" t="s">
        <v>7</v>
      </c>
      <c r="L21" s="1002" t="s">
        <v>7</v>
      </c>
      <c r="M21" s="470"/>
    </row>
    <row r="22" spans="1:13" s="397" customFormat="1" ht="27" customHeight="1">
      <c r="A22" s="1580" t="s">
        <v>756</v>
      </c>
      <c r="B22" s="1580"/>
      <c r="C22" s="401">
        <f>SUM(C9:C21)</f>
        <v>0</v>
      </c>
      <c r="D22" s="401">
        <f aca="true" t="shared" si="0" ref="D22:L22">SUM(D9:D21)</f>
        <v>0</v>
      </c>
      <c r="E22" s="401">
        <f t="shared" si="0"/>
        <v>0</v>
      </c>
      <c r="F22" s="729">
        <f>SUM(F9:F21)</f>
        <v>252</v>
      </c>
      <c r="G22" s="729">
        <f>SUM(G9:G21)</f>
        <v>18212</v>
      </c>
      <c r="H22" s="1002" t="s">
        <v>7</v>
      </c>
      <c r="I22" s="401">
        <f t="shared" si="0"/>
        <v>0</v>
      </c>
      <c r="J22" s="401">
        <f t="shared" si="0"/>
        <v>0</v>
      </c>
      <c r="K22" s="401">
        <f t="shared" si="0"/>
        <v>0</v>
      </c>
      <c r="L22" s="401">
        <f t="shared" si="0"/>
        <v>0</v>
      </c>
      <c r="M22" s="471"/>
    </row>
    <row r="23" spans="1:12" s="397" customFormat="1" ht="19.5" customHeight="1">
      <c r="A23" s="628"/>
      <c r="B23" s="628"/>
      <c r="C23" s="745"/>
      <c r="D23" s="745"/>
      <c r="E23" s="745"/>
      <c r="F23" s="745"/>
      <c r="G23" s="745"/>
      <c r="H23" s="400"/>
      <c r="I23" s="745"/>
      <c r="J23" s="745"/>
      <c r="K23" s="400"/>
      <c r="L23" s="745"/>
    </row>
    <row r="24" spans="1:8" s="99" customFormat="1" ht="15.75" customHeight="1">
      <c r="A24" s="397"/>
      <c r="B24" s="397"/>
      <c r="C24" s="397"/>
      <c r="D24" s="397"/>
      <c r="E24" s="397"/>
      <c r="F24" s="397"/>
      <c r="G24" s="397"/>
      <c r="H24" s="397"/>
    </row>
    <row r="25" spans="1:12" s="99" customFormat="1" ht="60" customHeight="1">
      <c r="A25" s="1489" t="s">
        <v>722</v>
      </c>
      <c r="B25" s="1489"/>
      <c r="C25" s="97"/>
      <c r="D25" s="98"/>
      <c r="E25" s="98"/>
      <c r="I25" s="1587" t="s">
        <v>723</v>
      </c>
      <c r="J25" s="1587"/>
      <c r="K25" s="1587"/>
      <c r="L25" s="1587"/>
    </row>
  </sheetData>
  <sheetProtection/>
  <mergeCells count="13">
    <mergeCell ref="A22:B22"/>
    <mergeCell ref="A25:B25"/>
    <mergeCell ref="J5:L5"/>
    <mergeCell ref="A1:K1"/>
    <mergeCell ref="A2:K2"/>
    <mergeCell ref="A4:K4"/>
    <mergeCell ref="A6:A7"/>
    <mergeCell ref="B6:B7"/>
    <mergeCell ref="C6:E6"/>
    <mergeCell ref="F6:I6"/>
    <mergeCell ref="J6:L6"/>
    <mergeCell ref="J11:L11"/>
    <mergeCell ref="I25:L25"/>
  </mergeCells>
  <printOptions horizontalCentered="1"/>
  <pageMargins left="0.7" right="0.2" top="0.23" bottom="0.2" header="0.2" footer="0.2"/>
  <pageSetup horizontalDpi="600" verticalDpi="600" orientation="landscape" paperSize="9" scale="85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0FD9C6"/>
    <pageSetUpPr fitToPage="1"/>
  </sheetPr>
  <dimension ref="A1:K24"/>
  <sheetViews>
    <sheetView view="pageBreakPreview" zoomScale="80" zoomScaleSheetLayoutView="80" zoomScalePageLayoutView="0" workbookViewId="0" topLeftCell="A6">
      <selection activeCell="G34" sqref="G34"/>
    </sheetView>
  </sheetViews>
  <sheetFormatPr defaultColWidth="9.140625" defaultRowHeight="12.75"/>
  <cols>
    <col min="1" max="1" width="7.7109375" style="0" customWidth="1"/>
    <col min="2" max="2" width="18.421875" style="0" customWidth="1"/>
    <col min="3" max="3" width="13.8515625" style="0" customWidth="1"/>
    <col min="4" max="4" width="11.28125" style="0" customWidth="1"/>
    <col min="5" max="6" width="12.140625" style="0" customWidth="1"/>
    <col min="7" max="7" width="12.00390625" style="0" customWidth="1"/>
    <col min="8" max="8" width="11.57421875" style="0" customWidth="1"/>
    <col min="9" max="9" width="16.421875" style="0" customWidth="1"/>
    <col min="10" max="10" width="13.7109375" style="0" customWidth="1"/>
    <col min="11" max="11" width="11.8515625" style="0" customWidth="1"/>
  </cols>
  <sheetData>
    <row r="1" spans="1:10" ht="18">
      <c r="A1" s="1581" t="s">
        <v>899</v>
      </c>
      <c r="B1" s="1581"/>
      <c r="C1" s="1581"/>
      <c r="D1" s="1581"/>
      <c r="E1" s="1581"/>
      <c r="F1" s="1581"/>
      <c r="G1" s="1581"/>
      <c r="H1" s="1581"/>
      <c r="I1" s="1581"/>
      <c r="J1" s="41" t="s">
        <v>477</v>
      </c>
    </row>
    <row r="2" spans="1:11" ht="21">
      <c r="A2" s="1582" t="s">
        <v>655</v>
      </c>
      <c r="B2" s="1582"/>
      <c r="C2" s="1582"/>
      <c r="D2" s="1582"/>
      <c r="E2" s="1582"/>
      <c r="F2" s="1582"/>
      <c r="G2" s="1582"/>
      <c r="H2" s="1582"/>
      <c r="I2" s="1582"/>
      <c r="J2" s="1582"/>
      <c r="K2" s="1582"/>
    </row>
    <row r="3" spans="1:8" ht="15">
      <c r="A3" s="35"/>
      <c r="B3" s="35"/>
      <c r="C3" s="35"/>
      <c r="D3" s="35"/>
      <c r="E3" s="35"/>
      <c r="F3" s="35"/>
      <c r="G3" s="35"/>
      <c r="H3" s="35"/>
    </row>
    <row r="4" spans="1:11" ht="18">
      <c r="A4" s="1581" t="s">
        <v>476</v>
      </c>
      <c r="B4" s="1581"/>
      <c r="C4" s="1581"/>
      <c r="D4" s="1581"/>
      <c r="E4" s="1581"/>
      <c r="F4" s="1581"/>
      <c r="G4" s="1581"/>
      <c r="H4" s="1581"/>
      <c r="I4" s="1581"/>
      <c r="J4" s="1581"/>
      <c r="K4" s="1581"/>
    </row>
    <row r="5" spans="1:11" ht="18.75" customHeight="1">
      <c r="A5" s="36" t="s">
        <v>793</v>
      </c>
      <c r="B5" s="36"/>
      <c r="C5" s="36"/>
      <c r="D5" s="36"/>
      <c r="E5" s="36"/>
      <c r="F5" s="36"/>
      <c r="H5" s="36"/>
      <c r="I5" s="1668" t="s">
        <v>898</v>
      </c>
      <c r="J5" s="1668"/>
      <c r="K5" s="1668"/>
    </row>
    <row r="6" spans="1:11" ht="28.5" customHeight="1">
      <c r="A6" s="1583" t="s">
        <v>2</v>
      </c>
      <c r="B6" s="1583" t="s">
        <v>30</v>
      </c>
      <c r="C6" s="1513" t="s">
        <v>438</v>
      </c>
      <c r="D6" s="1513"/>
      <c r="E6" s="1513"/>
      <c r="F6" s="1513" t="s">
        <v>441</v>
      </c>
      <c r="G6" s="1513"/>
      <c r="H6" s="1513"/>
      <c r="I6" s="1513" t="s">
        <v>600</v>
      </c>
      <c r="J6" s="1513" t="s">
        <v>599</v>
      </c>
      <c r="K6" s="1513" t="s">
        <v>70</v>
      </c>
    </row>
    <row r="7" spans="1:11" ht="52.5" customHeight="1">
      <c r="A7" s="1583"/>
      <c r="B7" s="1583"/>
      <c r="C7" s="666" t="s">
        <v>437</v>
      </c>
      <c r="D7" s="666" t="s">
        <v>439</v>
      </c>
      <c r="E7" s="666" t="s">
        <v>440</v>
      </c>
      <c r="F7" s="666" t="s">
        <v>437</v>
      </c>
      <c r="G7" s="666" t="s">
        <v>439</v>
      </c>
      <c r="H7" s="666" t="s">
        <v>440</v>
      </c>
      <c r="I7" s="1513"/>
      <c r="J7" s="1513"/>
      <c r="K7" s="1513"/>
    </row>
    <row r="8" spans="1:11" ht="15">
      <c r="A8" s="38">
        <v>1</v>
      </c>
      <c r="B8" s="38">
        <v>2</v>
      </c>
      <c r="C8" s="38">
        <v>3</v>
      </c>
      <c r="D8" s="38">
        <v>4</v>
      </c>
      <c r="E8" s="38">
        <v>5</v>
      </c>
      <c r="F8" s="38">
        <v>6</v>
      </c>
      <c r="G8" s="38">
        <v>7</v>
      </c>
      <c r="H8" s="38">
        <v>8</v>
      </c>
      <c r="I8" s="38">
        <v>9</v>
      </c>
      <c r="J8" s="38">
        <v>10</v>
      </c>
      <c r="K8" s="38">
        <v>11</v>
      </c>
    </row>
    <row r="9" spans="1:11" s="99" customFormat="1" ht="21" customHeight="1">
      <c r="A9" s="401">
        <v>1</v>
      </c>
      <c r="B9" s="312" t="s">
        <v>743</v>
      </c>
      <c r="C9" s="533" t="s">
        <v>7</v>
      </c>
      <c r="D9" s="533" t="s">
        <v>7</v>
      </c>
      <c r="E9" s="533" t="s">
        <v>7</v>
      </c>
      <c r="F9" s="533" t="s">
        <v>7</v>
      </c>
      <c r="G9" s="533" t="s">
        <v>7</v>
      </c>
      <c r="H9" s="533" t="s">
        <v>7</v>
      </c>
      <c r="I9" s="533" t="s">
        <v>7</v>
      </c>
      <c r="J9" s="533" t="s">
        <v>7</v>
      </c>
      <c r="K9" s="533" t="s">
        <v>7</v>
      </c>
    </row>
    <row r="10" spans="1:11" s="99" customFormat="1" ht="21" customHeight="1">
      <c r="A10" s="401">
        <v>2</v>
      </c>
      <c r="B10" s="312" t="s">
        <v>744</v>
      </c>
      <c r="C10" s="533" t="s">
        <v>7</v>
      </c>
      <c r="D10" s="533" t="s">
        <v>7</v>
      </c>
      <c r="E10" s="533" t="s">
        <v>7</v>
      </c>
      <c r="F10" s="533" t="s">
        <v>7</v>
      </c>
      <c r="G10" s="533" t="s">
        <v>7</v>
      </c>
      <c r="H10" s="533" t="s">
        <v>7</v>
      </c>
      <c r="I10" s="533" t="s">
        <v>7</v>
      </c>
      <c r="J10" s="533" t="s">
        <v>7</v>
      </c>
      <c r="K10" s="533" t="s">
        <v>7</v>
      </c>
    </row>
    <row r="11" spans="1:11" s="99" customFormat="1" ht="21" customHeight="1">
      <c r="A11" s="401">
        <v>3</v>
      </c>
      <c r="B11" s="312" t="s">
        <v>745</v>
      </c>
      <c r="C11" s="533" t="s">
        <v>7</v>
      </c>
      <c r="D11" s="533" t="s">
        <v>7</v>
      </c>
      <c r="E11" s="533" t="s">
        <v>7</v>
      </c>
      <c r="F11" s="533" t="s">
        <v>7</v>
      </c>
      <c r="G11" s="533" t="s">
        <v>7</v>
      </c>
      <c r="H11" s="533" t="s">
        <v>7</v>
      </c>
      <c r="I11" s="533" t="s">
        <v>7</v>
      </c>
      <c r="J11" s="401" t="s">
        <v>7</v>
      </c>
      <c r="K11" s="533" t="s">
        <v>7</v>
      </c>
    </row>
    <row r="12" spans="1:11" s="99" customFormat="1" ht="21" customHeight="1">
      <c r="A12" s="401">
        <v>4</v>
      </c>
      <c r="B12" s="312" t="s">
        <v>746</v>
      </c>
      <c r="C12" s="533" t="s">
        <v>7</v>
      </c>
      <c r="D12" s="533" t="s">
        <v>7</v>
      </c>
      <c r="E12" s="533" t="s">
        <v>7</v>
      </c>
      <c r="F12" s="533" t="s">
        <v>7</v>
      </c>
      <c r="G12" s="533" t="s">
        <v>7</v>
      </c>
      <c r="H12" s="533" t="s">
        <v>7</v>
      </c>
      <c r="I12" s="533" t="s">
        <v>7</v>
      </c>
      <c r="J12" s="533" t="s">
        <v>7</v>
      </c>
      <c r="K12" s="533" t="s">
        <v>7</v>
      </c>
    </row>
    <row r="13" spans="1:11" s="99" customFormat="1" ht="21" customHeight="1">
      <c r="A13" s="401">
        <v>5</v>
      </c>
      <c r="B13" s="312" t="s">
        <v>747</v>
      </c>
      <c r="C13" s="533" t="s">
        <v>7</v>
      </c>
      <c r="D13" s="533" t="s">
        <v>7</v>
      </c>
      <c r="E13" s="533" t="s">
        <v>7</v>
      </c>
      <c r="F13" s="533" t="s">
        <v>7</v>
      </c>
      <c r="G13" s="533" t="s">
        <v>7</v>
      </c>
      <c r="H13" s="533" t="s">
        <v>7</v>
      </c>
      <c r="I13" s="533" t="s">
        <v>7</v>
      </c>
      <c r="J13" s="533" t="s">
        <v>7</v>
      </c>
      <c r="K13" s="533" t="s">
        <v>7</v>
      </c>
    </row>
    <row r="14" spans="1:11" s="99" customFormat="1" ht="21" customHeight="1">
      <c r="A14" s="401">
        <v>6</v>
      </c>
      <c r="B14" s="312" t="s">
        <v>748</v>
      </c>
      <c r="C14" s="533" t="s">
        <v>7</v>
      </c>
      <c r="D14" s="533" t="s">
        <v>7</v>
      </c>
      <c r="E14" s="533" t="s">
        <v>7</v>
      </c>
      <c r="F14" s="533" t="s">
        <v>7</v>
      </c>
      <c r="G14" s="533" t="s">
        <v>7</v>
      </c>
      <c r="H14" s="533" t="s">
        <v>7</v>
      </c>
      <c r="I14" s="533" t="s">
        <v>7</v>
      </c>
      <c r="J14" s="533" t="s">
        <v>7</v>
      </c>
      <c r="K14" s="533" t="s">
        <v>7</v>
      </c>
    </row>
    <row r="15" spans="1:11" s="99" customFormat="1" ht="21" customHeight="1">
      <c r="A15" s="401">
        <v>7</v>
      </c>
      <c r="B15" s="312" t="s">
        <v>749</v>
      </c>
      <c r="C15" s="533" t="s">
        <v>7</v>
      </c>
      <c r="D15" s="533" t="s">
        <v>7</v>
      </c>
      <c r="E15" s="533" t="s">
        <v>7</v>
      </c>
      <c r="F15" s="533" t="s">
        <v>7</v>
      </c>
      <c r="G15" s="533" t="s">
        <v>7</v>
      </c>
      <c r="H15" s="533" t="s">
        <v>7</v>
      </c>
      <c r="I15" s="533" t="s">
        <v>7</v>
      </c>
      <c r="J15" s="533" t="s">
        <v>7</v>
      </c>
      <c r="K15" s="533" t="s">
        <v>7</v>
      </c>
    </row>
    <row r="16" spans="1:11" s="99" customFormat="1" ht="21" customHeight="1">
      <c r="A16" s="401">
        <v>8</v>
      </c>
      <c r="B16" s="312" t="s">
        <v>750</v>
      </c>
      <c r="C16" s="533" t="s">
        <v>7</v>
      </c>
      <c r="D16" s="533" t="s">
        <v>7</v>
      </c>
      <c r="E16" s="533" t="s">
        <v>7</v>
      </c>
      <c r="F16" s="533" t="s">
        <v>7</v>
      </c>
      <c r="G16" s="533" t="s">
        <v>7</v>
      </c>
      <c r="H16" s="533" t="s">
        <v>7</v>
      </c>
      <c r="I16" s="533" t="s">
        <v>7</v>
      </c>
      <c r="J16" s="533" t="s">
        <v>7</v>
      </c>
      <c r="K16" s="533" t="s">
        <v>7</v>
      </c>
    </row>
    <row r="17" spans="1:11" s="99" customFormat="1" ht="21" customHeight="1">
      <c r="A17" s="401">
        <v>9</v>
      </c>
      <c r="B17" s="312" t="s">
        <v>751</v>
      </c>
      <c r="C17" s="533" t="s">
        <v>7</v>
      </c>
      <c r="D17" s="533" t="s">
        <v>7</v>
      </c>
      <c r="E17" s="533" t="s">
        <v>7</v>
      </c>
      <c r="F17" s="533" t="s">
        <v>7</v>
      </c>
      <c r="G17" s="533" t="s">
        <v>7</v>
      </c>
      <c r="H17" s="533" t="s">
        <v>7</v>
      </c>
      <c r="I17" s="533" t="s">
        <v>7</v>
      </c>
      <c r="J17" s="533" t="s">
        <v>7</v>
      </c>
      <c r="K17" s="533" t="s">
        <v>7</v>
      </c>
    </row>
    <row r="18" spans="1:11" s="99" customFormat="1" ht="21" customHeight="1">
      <c r="A18" s="401">
        <v>10</v>
      </c>
      <c r="B18" s="312" t="s">
        <v>752</v>
      </c>
      <c r="C18" s="533" t="s">
        <v>7</v>
      </c>
      <c r="D18" s="533" t="s">
        <v>7</v>
      </c>
      <c r="E18" s="533" t="s">
        <v>7</v>
      </c>
      <c r="F18" s="533" t="s">
        <v>7</v>
      </c>
      <c r="G18" s="533" t="s">
        <v>7</v>
      </c>
      <c r="H18" s="533" t="s">
        <v>7</v>
      </c>
      <c r="I18" s="533" t="s">
        <v>7</v>
      </c>
      <c r="J18" s="533" t="s">
        <v>7</v>
      </c>
      <c r="K18" s="533" t="s">
        <v>7</v>
      </c>
    </row>
    <row r="19" spans="1:11" s="99" customFormat="1" ht="21" customHeight="1">
      <c r="A19" s="401">
        <v>11</v>
      </c>
      <c r="B19" s="312" t="s">
        <v>753</v>
      </c>
      <c r="C19" s="533" t="s">
        <v>7</v>
      </c>
      <c r="D19" s="533" t="s">
        <v>7</v>
      </c>
      <c r="E19" s="533" t="s">
        <v>7</v>
      </c>
      <c r="F19" s="533" t="s">
        <v>7</v>
      </c>
      <c r="G19" s="533" t="s">
        <v>7</v>
      </c>
      <c r="H19" s="533" t="s">
        <v>7</v>
      </c>
      <c r="I19" s="533" t="s">
        <v>7</v>
      </c>
      <c r="J19" s="533" t="s">
        <v>7</v>
      </c>
      <c r="K19" s="533" t="s">
        <v>7</v>
      </c>
    </row>
    <row r="20" spans="1:11" s="99" customFormat="1" ht="21" customHeight="1">
      <c r="A20" s="401">
        <v>12</v>
      </c>
      <c r="B20" s="312" t="s">
        <v>754</v>
      </c>
      <c r="C20" s="533" t="s">
        <v>7</v>
      </c>
      <c r="D20" s="533" t="s">
        <v>7</v>
      </c>
      <c r="E20" s="533" t="s">
        <v>7</v>
      </c>
      <c r="F20" s="533" t="s">
        <v>7</v>
      </c>
      <c r="G20" s="533" t="s">
        <v>7</v>
      </c>
      <c r="H20" s="533" t="s">
        <v>7</v>
      </c>
      <c r="I20" s="533" t="s">
        <v>7</v>
      </c>
      <c r="J20" s="533" t="s">
        <v>7</v>
      </c>
      <c r="K20" s="533" t="s">
        <v>7</v>
      </c>
    </row>
    <row r="21" spans="1:11" s="99" customFormat="1" ht="21" customHeight="1">
      <c r="A21" s="401">
        <v>13</v>
      </c>
      <c r="B21" s="312" t="s">
        <v>755</v>
      </c>
      <c r="C21" s="533" t="s">
        <v>7</v>
      </c>
      <c r="D21" s="533" t="s">
        <v>7</v>
      </c>
      <c r="E21" s="533" t="s">
        <v>7</v>
      </c>
      <c r="F21" s="533" t="s">
        <v>7</v>
      </c>
      <c r="G21" s="533" t="s">
        <v>7</v>
      </c>
      <c r="H21" s="533" t="s">
        <v>7</v>
      </c>
      <c r="I21" s="533" t="s">
        <v>7</v>
      </c>
      <c r="J21" s="533" t="s">
        <v>7</v>
      </c>
      <c r="K21" s="533" t="s">
        <v>7</v>
      </c>
    </row>
    <row r="22" spans="1:11" s="397" customFormat="1" ht="21" customHeight="1">
      <c r="A22" s="1580" t="s">
        <v>756</v>
      </c>
      <c r="B22" s="1580"/>
      <c r="C22" s="533" t="s">
        <v>7</v>
      </c>
      <c r="D22" s="533" t="s">
        <v>7</v>
      </c>
      <c r="E22" s="533" t="s">
        <v>7</v>
      </c>
      <c r="F22" s="533" t="s">
        <v>7</v>
      </c>
      <c r="G22" s="533" t="s">
        <v>7</v>
      </c>
      <c r="H22" s="533" t="s">
        <v>7</v>
      </c>
      <c r="I22" s="533" t="s">
        <v>7</v>
      </c>
      <c r="J22" s="533" t="s">
        <v>7</v>
      </c>
      <c r="K22" s="533" t="s">
        <v>7</v>
      </c>
    </row>
    <row r="23" spans="1:8" s="99" customFormat="1" ht="15.75" customHeight="1">
      <c r="A23" s="397"/>
      <c r="B23" s="397"/>
      <c r="C23" s="397"/>
      <c r="D23" s="397"/>
      <c r="E23" s="397"/>
      <c r="F23" s="397"/>
      <c r="G23" s="397"/>
      <c r="H23" s="397"/>
    </row>
    <row r="24" spans="1:11" s="99" customFormat="1" ht="60" customHeight="1">
      <c r="A24" s="1489" t="s">
        <v>722</v>
      </c>
      <c r="B24" s="1489"/>
      <c r="C24" s="97"/>
      <c r="D24" s="98"/>
      <c r="E24" s="98"/>
      <c r="I24" s="1587" t="s">
        <v>723</v>
      </c>
      <c r="J24" s="1587"/>
      <c r="K24" s="1587"/>
    </row>
  </sheetData>
  <sheetProtection/>
  <mergeCells count="14">
    <mergeCell ref="I5:K5"/>
    <mergeCell ref="A4:K4"/>
    <mergeCell ref="A2:K2"/>
    <mergeCell ref="A1:I1"/>
    <mergeCell ref="I6:I7"/>
    <mergeCell ref="J6:J7"/>
    <mergeCell ref="K6:K7"/>
    <mergeCell ref="A22:B22"/>
    <mergeCell ref="A24:B24"/>
    <mergeCell ref="I24:K24"/>
    <mergeCell ref="A6:A7"/>
    <mergeCell ref="B6:B7"/>
    <mergeCell ref="C6:E6"/>
    <mergeCell ref="F6:H6"/>
  </mergeCells>
  <printOptions horizontalCentered="1"/>
  <pageMargins left="0.7" right="0.2" top="0.2" bottom="0.2" header="0.2" footer="0.2"/>
  <pageSetup fitToHeight="1" fitToWidth="1" horizontalDpi="600" verticalDpi="600" orientation="landscape" paperSize="9" scale="96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0FD9C6"/>
  </sheetPr>
  <dimension ref="A1:L27"/>
  <sheetViews>
    <sheetView view="pageBreakPreview" zoomScale="73" zoomScaleNormal="85" zoomScaleSheetLayoutView="73" zoomScalePageLayoutView="0" workbookViewId="0" topLeftCell="A6">
      <selection activeCell="P17" sqref="P17"/>
    </sheetView>
  </sheetViews>
  <sheetFormatPr defaultColWidth="9.140625" defaultRowHeight="12.75"/>
  <cols>
    <col min="1" max="1" width="7.421875" style="0" customWidth="1"/>
    <col min="2" max="2" width="17.00390625" style="0" customWidth="1"/>
    <col min="3" max="3" width="12.57421875" style="0" customWidth="1"/>
    <col min="4" max="4" width="11.28125" style="0" customWidth="1"/>
    <col min="5" max="5" width="9.7109375" style="0" customWidth="1"/>
    <col min="6" max="6" width="17.00390625" style="0" customWidth="1"/>
    <col min="7" max="7" width="11.8515625" style="0" customWidth="1"/>
    <col min="8" max="8" width="14.7109375" style="0" customWidth="1"/>
    <col min="9" max="9" width="12.7109375" style="0" customWidth="1"/>
    <col min="10" max="10" width="14.140625" style="0" customWidth="1"/>
    <col min="11" max="11" width="10.421875" style="0" customWidth="1"/>
    <col min="12" max="12" width="13.00390625" style="0" customWidth="1"/>
  </cols>
  <sheetData>
    <row r="1" spans="1:12" ht="15">
      <c r="A1" s="180"/>
      <c r="B1" s="14"/>
      <c r="C1" s="14"/>
      <c r="D1" s="14"/>
      <c r="E1" s="14"/>
      <c r="F1" s="14"/>
      <c r="G1" s="14"/>
      <c r="H1" s="14"/>
      <c r="K1" s="1637" t="s">
        <v>78</v>
      </c>
      <c r="L1" s="1637"/>
    </row>
    <row r="2" spans="1:12" ht="15.75">
      <c r="A2" s="1676" t="s">
        <v>968</v>
      </c>
      <c r="B2" s="1676"/>
      <c r="C2" s="1676"/>
      <c r="D2" s="1676"/>
      <c r="E2" s="1676"/>
      <c r="F2" s="1676"/>
      <c r="G2" s="1676"/>
      <c r="H2" s="1676"/>
      <c r="I2" s="14"/>
      <c r="J2" s="14"/>
      <c r="K2" s="14"/>
      <c r="L2" s="14"/>
    </row>
    <row r="3" spans="1:12" ht="20.25">
      <c r="A3" s="1308" t="s">
        <v>655</v>
      </c>
      <c r="B3" s="1308"/>
      <c r="C3" s="1308"/>
      <c r="D3" s="1308"/>
      <c r="E3" s="1308"/>
      <c r="F3" s="1308"/>
      <c r="G3" s="1308"/>
      <c r="H3" s="1308"/>
      <c r="I3" s="1308"/>
      <c r="J3" s="1308"/>
      <c r="K3" s="1308"/>
      <c r="L3" s="14"/>
    </row>
    <row r="4" spans="1:12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5.75">
      <c r="A5" s="1309" t="s">
        <v>690</v>
      </c>
      <c r="B5" s="1309"/>
      <c r="C5" s="1309"/>
      <c r="D5" s="1309"/>
      <c r="E5" s="1309"/>
      <c r="F5" s="1309"/>
      <c r="G5" s="1309"/>
      <c r="H5" s="1309"/>
      <c r="I5" s="1309"/>
      <c r="J5" s="1309"/>
      <c r="K5" s="1309"/>
      <c r="L5" s="1309"/>
    </row>
    <row r="6" spans="1:12" ht="12.7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18">
      <c r="A7" s="785" t="s">
        <v>793</v>
      </c>
      <c r="B7" s="15"/>
      <c r="C7" s="14"/>
      <c r="D7" s="14"/>
      <c r="E7" s="14"/>
      <c r="F7" s="14"/>
      <c r="G7" s="14"/>
      <c r="H7" s="14"/>
      <c r="I7" s="22"/>
      <c r="J7" s="22" t="s">
        <v>663</v>
      </c>
      <c r="L7" s="14"/>
    </row>
    <row r="8" spans="1:12" s="722" customFormat="1" ht="48.75" customHeight="1">
      <c r="A8" s="1672" t="s">
        <v>917</v>
      </c>
      <c r="B8" s="1672" t="s">
        <v>197</v>
      </c>
      <c r="C8" s="1566" t="s">
        <v>445</v>
      </c>
      <c r="D8" s="1566" t="s">
        <v>446</v>
      </c>
      <c r="E8" s="1566" t="s">
        <v>447</v>
      </c>
      <c r="F8" s="1566"/>
      <c r="G8" s="1566" t="s">
        <v>410</v>
      </c>
      <c r="H8" s="1566"/>
      <c r="I8" s="1566" t="s">
        <v>207</v>
      </c>
      <c r="J8" s="1566"/>
      <c r="K8" s="1672" t="s">
        <v>208</v>
      </c>
      <c r="L8" s="1672"/>
    </row>
    <row r="9" spans="1:12" s="722" customFormat="1" ht="40.5">
      <c r="A9" s="1677"/>
      <c r="B9" s="1677"/>
      <c r="C9" s="1566"/>
      <c r="D9" s="1566"/>
      <c r="E9" s="897" t="s">
        <v>196</v>
      </c>
      <c r="F9" s="897" t="s">
        <v>178</v>
      </c>
      <c r="G9" s="897" t="s">
        <v>196</v>
      </c>
      <c r="H9" s="897" t="s">
        <v>178</v>
      </c>
      <c r="I9" s="897" t="s">
        <v>196</v>
      </c>
      <c r="J9" s="897" t="s">
        <v>178</v>
      </c>
      <c r="K9" s="897" t="s">
        <v>196</v>
      </c>
      <c r="L9" s="897" t="s">
        <v>178</v>
      </c>
    </row>
    <row r="10" spans="1:12" s="723" customFormat="1" ht="15">
      <c r="A10" s="898">
        <v>1</v>
      </c>
      <c r="B10" s="898">
        <v>2</v>
      </c>
      <c r="C10" s="898">
        <v>3</v>
      </c>
      <c r="D10" s="898">
        <v>4</v>
      </c>
      <c r="E10" s="898">
        <v>5</v>
      </c>
      <c r="F10" s="898">
        <v>6</v>
      </c>
      <c r="G10" s="898">
        <v>7</v>
      </c>
      <c r="H10" s="898">
        <v>8</v>
      </c>
      <c r="I10" s="898">
        <v>9</v>
      </c>
      <c r="J10" s="898">
        <v>10</v>
      </c>
      <c r="K10" s="898">
        <v>11</v>
      </c>
      <c r="L10" s="898">
        <v>12</v>
      </c>
    </row>
    <row r="11" spans="1:12" s="75" customFormat="1" ht="21.75" customHeight="1">
      <c r="A11" s="899">
        <v>1</v>
      </c>
      <c r="B11" s="900" t="s">
        <v>743</v>
      </c>
      <c r="C11" s="1076">
        <v>3141</v>
      </c>
      <c r="D11" s="1076">
        <v>173135</v>
      </c>
      <c r="E11" s="1077">
        <v>3141</v>
      </c>
      <c r="F11" s="1077">
        <v>170191.70499999996</v>
      </c>
      <c r="G11" s="1077">
        <v>3141</v>
      </c>
      <c r="H11" s="1077">
        <v>165690.19499999998</v>
      </c>
      <c r="I11" s="1077">
        <v>3141</v>
      </c>
      <c r="J11" s="1077">
        <v>171230.51500000007</v>
      </c>
      <c r="K11" s="176" t="s">
        <v>7</v>
      </c>
      <c r="L11" s="176" t="s">
        <v>7</v>
      </c>
    </row>
    <row r="12" spans="1:12" s="75" customFormat="1" ht="21.75" customHeight="1">
      <c r="A12" s="899">
        <v>2</v>
      </c>
      <c r="B12" s="900" t="s">
        <v>744</v>
      </c>
      <c r="C12" s="1076">
        <v>2701</v>
      </c>
      <c r="D12" s="1076">
        <v>146390</v>
      </c>
      <c r="E12" s="1077">
        <v>2701</v>
      </c>
      <c r="F12" s="1076">
        <v>146390.38576350518</v>
      </c>
      <c r="G12" s="1076">
        <v>2701</v>
      </c>
      <c r="H12" s="1076">
        <v>146390.38576350518</v>
      </c>
      <c r="I12" s="1076">
        <v>2701</v>
      </c>
      <c r="J12" s="1076">
        <v>146390.38576350518</v>
      </c>
      <c r="K12" s="176" t="s">
        <v>7</v>
      </c>
      <c r="L12" s="176" t="s">
        <v>7</v>
      </c>
    </row>
    <row r="13" spans="1:12" s="75" customFormat="1" ht="21.75" customHeight="1">
      <c r="A13" s="899">
        <v>3</v>
      </c>
      <c r="B13" s="852" t="s">
        <v>745</v>
      </c>
      <c r="C13" s="1076">
        <v>3856</v>
      </c>
      <c r="D13" s="1076">
        <v>209542</v>
      </c>
      <c r="E13" s="1077">
        <v>3856</v>
      </c>
      <c r="F13" s="1076">
        <v>207124</v>
      </c>
      <c r="G13" s="1076">
        <v>3856</v>
      </c>
      <c r="H13" s="1076">
        <v>204543</v>
      </c>
      <c r="I13" s="1076">
        <v>3856</v>
      </c>
      <c r="J13" s="1076">
        <v>124543</v>
      </c>
      <c r="K13" s="176" t="s">
        <v>7</v>
      </c>
      <c r="L13" s="176" t="s">
        <v>7</v>
      </c>
    </row>
    <row r="14" spans="1:12" s="75" customFormat="1" ht="21.75" customHeight="1">
      <c r="A14" s="899">
        <v>4</v>
      </c>
      <c r="B14" s="852" t="s">
        <v>746</v>
      </c>
      <c r="C14" s="1076">
        <v>4229</v>
      </c>
      <c r="D14" s="1076">
        <v>380064</v>
      </c>
      <c r="E14" s="1077">
        <v>3796</v>
      </c>
      <c r="F14" s="1076">
        <v>289286</v>
      </c>
      <c r="G14" s="1076">
        <v>3858</v>
      </c>
      <c r="H14" s="1076">
        <v>276870</v>
      </c>
      <c r="I14" s="1076">
        <v>4021</v>
      </c>
      <c r="J14" s="1076">
        <v>312199</v>
      </c>
      <c r="K14" s="176" t="s">
        <v>7</v>
      </c>
      <c r="L14" s="176" t="s">
        <v>7</v>
      </c>
    </row>
    <row r="15" spans="1:12" s="75" customFormat="1" ht="21.75" customHeight="1">
      <c r="A15" s="899">
        <v>5</v>
      </c>
      <c r="B15" s="900" t="s">
        <v>747</v>
      </c>
      <c r="C15" s="1076">
        <v>3253</v>
      </c>
      <c r="D15" s="1076">
        <v>223254</v>
      </c>
      <c r="E15" s="1077">
        <v>3218</v>
      </c>
      <c r="F15" s="1076">
        <v>206789</v>
      </c>
      <c r="G15" s="1076">
        <v>3109</v>
      </c>
      <c r="H15" s="1076">
        <v>206388</v>
      </c>
      <c r="I15" s="1076">
        <v>3150</v>
      </c>
      <c r="J15" s="1076">
        <v>202584</v>
      </c>
      <c r="K15" s="176" t="s">
        <v>7</v>
      </c>
      <c r="L15" s="176" t="s">
        <v>7</v>
      </c>
    </row>
    <row r="16" spans="1:12" s="75" customFormat="1" ht="21.75" customHeight="1">
      <c r="A16" s="899">
        <v>6</v>
      </c>
      <c r="B16" s="900" t="s">
        <v>748</v>
      </c>
      <c r="C16" s="1076">
        <v>3118</v>
      </c>
      <c r="D16" s="1076">
        <v>181681</v>
      </c>
      <c r="E16" s="1077">
        <v>3118</v>
      </c>
      <c r="F16" s="1076">
        <v>181681</v>
      </c>
      <c r="G16" s="1076">
        <v>3118</v>
      </c>
      <c r="H16" s="1076">
        <v>181681</v>
      </c>
      <c r="I16" s="1076">
        <v>3118</v>
      </c>
      <c r="J16" s="1076">
        <v>175176</v>
      </c>
      <c r="K16" s="176" t="s">
        <v>7</v>
      </c>
      <c r="L16" s="176" t="s">
        <v>7</v>
      </c>
    </row>
    <row r="17" spans="1:12" s="75" customFormat="1" ht="21.75" customHeight="1">
      <c r="A17" s="899">
        <v>7</v>
      </c>
      <c r="B17" s="900" t="s">
        <v>749</v>
      </c>
      <c r="C17" s="1076">
        <v>3567</v>
      </c>
      <c r="D17" s="1076">
        <v>260548</v>
      </c>
      <c r="E17" s="1077">
        <v>3567</v>
      </c>
      <c r="F17" s="1076">
        <v>165257</v>
      </c>
      <c r="G17" s="1076">
        <v>3567</v>
      </c>
      <c r="H17" s="1076">
        <v>135978</v>
      </c>
      <c r="I17" s="1076">
        <v>3567</v>
      </c>
      <c r="J17" s="1076">
        <v>75248</v>
      </c>
      <c r="K17" s="176" t="s">
        <v>7</v>
      </c>
      <c r="L17" s="176" t="s">
        <v>7</v>
      </c>
    </row>
    <row r="18" spans="1:12" s="75" customFormat="1" ht="21.75" customHeight="1">
      <c r="A18" s="899">
        <v>8</v>
      </c>
      <c r="B18" s="900" t="s">
        <v>750</v>
      </c>
      <c r="C18" s="1076">
        <v>3377</v>
      </c>
      <c r="D18" s="1076">
        <v>228225</v>
      </c>
      <c r="E18" s="1077">
        <v>3377</v>
      </c>
      <c r="F18" s="1076">
        <v>206691</v>
      </c>
      <c r="G18" s="1076">
        <v>3377</v>
      </c>
      <c r="H18" s="1076">
        <v>206691</v>
      </c>
      <c r="I18" s="1076">
        <v>3377</v>
      </c>
      <c r="J18" s="1076">
        <v>220102</v>
      </c>
      <c r="K18" s="176" t="s">
        <v>7</v>
      </c>
      <c r="L18" s="176" t="s">
        <v>7</v>
      </c>
    </row>
    <row r="19" spans="1:12" s="75" customFormat="1" ht="21.75" customHeight="1">
      <c r="A19" s="899">
        <v>9</v>
      </c>
      <c r="B19" s="852" t="s">
        <v>751</v>
      </c>
      <c r="C19" s="1076">
        <v>3404</v>
      </c>
      <c r="D19" s="1076">
        <v>152709</v>
      </c>
      <c r="E19" s="1077">
        <v>3225</v>
      </c>
      <c r="F19" s="1076">
        <v>144179</v>
      </c>
      <c r="G19" s="1076">
        <v>2147</v>
      </c>
      <c r="H19" s="1076">
        <v>78541</v>
      </c>
      <c r="I19" s="1076">
        <v>3224</v>
      </c>
      <c r="J19" s="1076">
        <v>144719</v>
      </c>
      <c r="K19" s="176" t="s">
        <v>7</v>
      </c>
      <c r="L19" s="176" t="s">
        <v>7</v>
      </c>
    </row>
    <row r="20" spans="1:12" s="75" customFormat="1" ht="21.75" customHeight="1">
      <c r="A20" s="899">
        <v>10</v>
      </c>
      <c r="B20" s="852" t="s">
        <v>752</v>
      </c>
      <c r="C20" s="1076">
        <v>4805</v>
      </c>
      <c r="D20" s="1076">
        <v>253251</v>
      </c>
      <c r="E20" s="1077">
        <v>4748</v>
      </c>
      <c r="F20" s="1076">
        <v>240587</v>
      </c>
      <c r="G20" s="1076">
        <v>4805</v>
      </c>
      <c r="H20" s="1076">
        <v>253251</v>
      </c>
      <c r="I20" s="1076">
        <v>4113</v>
      </c>
      <c r="J20" s="1076">
        <v>253251</v>
      </c>
      <c r="K20" s="176" t="s">
        <v>7</v>
      </c>
      <c r="L20" s="176" t="s">
        <v>7</v>
      </c>
    </row>
    <row r="21" spans="1:12" s="901" customFormat="1" ht="21.75" customHeight="1">
      <c r="A21" s="800">
        <v>11</v>
      </c>
      <c r="B21" s="852" t="s">
        <v>753</v>
      </c>
      <c r="C21" s="1076">
        <v>3330</v>
      </c>
      <c r="D21" s="1076">
        <v>216783</v>
      </c>
      <c r="E21" s="1077">
        <v>3330</v>
      </c>
      <c r="F21" s="1077">
        <v>171784</v>
      </c>
      <c r="G21" s="1077">
        <v>3330</v>
      </c>
      <c r="H21" s="1077">
        <v>85892</v>
      </c>
      <c r="I21" s="1077">
        <v>3330</v>
      </c>
      <c r="J21" s="1077">
        <v>85892</v>
      </c>
      <c r="K21" s="176" t="s">
        <v>7</v>
      </c>
      <c r="L21" s="176" t="s">
        <v>7</v>
      </c>
    </row>
    <row r="22" spans="1:12" s="75" customFormat="1" ht="21.75" customHeight="1">
      <c r="A22" s="899">
        <v>12</v>
      </c>
      <c r="B22" s="852" t="s">
        <v>754</v>
      </c>
      <c r="C22" s="1076">
        <v>3753</v>
      </c>
      <c r="D22" s="1076">
        <v>260425</v>
      </c>
      <c r="E22" s="1077">
        <v>1634</v>
      </c>
      <c r="F22" s="1076">
        <v>196543</v>
      </c>
      <c r="G22" s="1076">
        <v>1535</v>
      </c>
      <c r="H22" s="1076">
        <v>165732</v>
      </c>
      <c r="I22" s="1076">
        <v>1372</v>
      </c>
      <c r="J22" s="1076">
        <v>136437</v>
      </c>
      <c r="K22" s="176" t="s">
        <v>7</v>
      </c>
      <c r="L22" s="176" t="s">
        <v>7</v>
      </c>
    </row>
    <row r="23" spans="1:12" s="75" customFormat="1" ht="21.75" customHeight="1">
      <c r="A23" s="899">
        <v>13</v>
      </c>
      <c r="B23" s="900" t="s">
        <v>755</v>
      </c>
      <c r="C23" s="1076">
        <v>2889</v>
      </c>
      <c r="D23" s="1076">
        <v>317647</v>
      </c>
      <c r="E23" s="1077">
        <v>2889</v>
      </c>
      <c r="F23" s="1076">
        <v>317647</v>
      </c>
      <c r="G23" s="1076">
        <v>2889</v>
      </c>
      <c r="H23" s="1076">
        <v>269999.95</v>
      </c>
      <c r="I23" s="1076">
        <v>2889</v>
      </c>
      <c r="J23" s="1076">
        <v>285882.3</v>
      </c>
      <c r="K23" s="176" t="s">
        <v>7</v>
      </c>
      <c r="L23" s="176" t="s">
        <v>7</v>
      </c>
    </row>
    <row r="24" spans="1:12" s="902" customFormat="1" ht="21.75" customHeight="1">
      <c r="A24" s="1673" t="s">
        <v>13</v>
      </c>
      <c r="B24" s="1674"/>
      <c r="C24" s="1075">
        <f>SUM(C11:C23)</f>
        <v>45423</v>
      </c>
      <c r="D24" s="1075">
        <f>SUM(D11:D23)</f>
        <v>3003654</v>
      </c>
      <c r="E24" s="1075">
        <f>SUM(E11:E23)</f>
        <v>42600</v>
      </c>
      <c r="F24" s="1075">
        <f>SUM(F11:F23)</f>
        <v>2644150.090763505</v>
      </c>
      <c r="G24" s="1075">
        <f>SUM(G11:G23)</f>
        <v>41433</v>
      </c>
      <c r="H24" s="1075">
        <f>SUM(H11:H23)</f>
        <v>2377647.5307635055</v>
      </c>
      <c r="I24" s="1075">
        <f>SUM(I11:I23)</f>
        <v>41859</v>
      </c>
      <c r="J24" s="1075">
        <f>SUM(J11:J23)</f>
        <v>2333654.200763505</v>
      </c>
      <c r="K24" s="1107" t="s">
        <v>7</v>
      </c>
      <c r="L24" s="1107" t="s">
        <v>7</v>
      </c>
    </row>
    <row r="25" s="513" customFormat="1" ht="13.5"/>
    <row r="26" s="513" customFormat="1" ht="13.5"/>
    <row r="27" spans="1:12" s="513" customFormat="1" ht="67.5" customHeight="1">
      <c r="A27" s="61" t="s">
        <v>787</v>
      </c>
      <c r="B27" s="55"/>
      <c r="C27" s="903"/>
      <c r="D27" s="903"/>
      <c r="E27" s="903"/>
      <c r="F27" s="903"/>
      <c r="G27" s="903"/>
      <c r="H27" s="904"/>
      <c r="I27" s="1675" t="s">
        <v>806</v>
      </c>
      <c r="J27" s="1675"/>
      <c r="K27" s="1675"/>
      <c r="L27" s="1675"/>
    </row>
  </sheetData>
  <sheetProtection/>
  <mergeCells count="14">
    <mergeCell ref="I8:J8"/>
    <mergeCell ref="K8:L8"/>
    <mergeCell ref="A24:B24"/>
    <mergeCell ref="I27:L27"/>
    <mergeCell ref="K1:L1"/>
    <mergeCell ref="A2:H2"/>
    <mergeCell ref="A5:L5"/>
    <mergeCell ref="A8:A9"/>
    <mergeCell ref="B8:B9"/>
    <mergeCell ref="C8:C9"/>
    <mergeCell ref="D8:D9"/>
    <mergeCell ref="E8:F8"/>
    <mergeCell ref="G8:H8"/>
    <mergeCell ref="A3:K3"/>
  </mergeCells>
  <printOptions horizontalCentered="1"/>
  <pageMargins left="0.7" right="0.2" top="0.2" bottom="0.2" header="0.2" footer="0.2"/>
  <pageSetup horizontalDpi="600" verticalDpi="600" orientation="landscape" paperSize="9" scale="90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0FD9C6"/>
    <pageSetUpPr fitToPage="1"/>
  </sheetPr>
  <dimension ref="A1:H26"/>
  <sheetViews>
    <sheetView view="pageBreakPreview" zoomScaleSheetLayoutView="100" zoomScalePageLayoutView="0" workbookViewId="0" topLeftCell="A1">
      <selection activeCell="G34" sqref="G34"/>
    </sheetView>
  </sheetViews>
  <sheetFormatPr defaultColWidth="8.8515625" defaultRowHeight="12.75"/>
  <cols>
    <col min="1" max="1" width="11.140625" style="180" customWidth="1"/>
    <col min="2" max="2" width="19.140625" style="180" customWidth="1"/>
    <col min="3" max="3" width="20.57421875" style="180" customWidth="1"/>
    <col min="4" max="4" width="22.28125" style="180" customWidth="1"/>
    <col min="5" max="5" width="25.421875" style="180" customWidth="1"/>
    <col min="6" max="6" width="27.421875" style="180" customWidth="1"/>
    <col min="7" max="16384" width="8.8515625" style="180" customWidth="1"/>
  </cols>
  <sheetData>
    <row r="1" spans="4:6" ht="12.75" customHeight="1">
      <c r="D1" s="1078"/>
      <c r="E1" s="1078"/>
      <c r="F1" s="1079" t="s">
        <v>90</v>
      </c>
    </row>
    <row r="2" spans="2:6" ht="15" customHeight="1">
      <c r="B2" s="1679" t="s">
        <v>0</v>
      </c>
      <c r="C2" s="1679"/>
      <c r="D2" s="1679"/>
      <c r="E2" s="1679"/>
      <c r="F2" s="1679"/>
    </row>
    <row r="3" spans="2:6" ht="20.25">
      <c r="B3" s="1388" t="s">
        <v>655</v>
      </c>
      <c r="C3" s="1388"/>
      <c r="D3" s="1388"/>
      <c r="E3" s="1388"/>
      <c r="F3" s="1388"/>
    </row>
    <row r="4" ht="11.25" customHeight="1"/>
    <row r="5" spans="1:6" ht="12.75">
      <c r="A5" s="1680" t="s">
        <v>407</v>
      </c>
      <c r="B5" s="1680"/>
      <c r="C5" s="1680"/>
      <c r="D5" s="1680"/>
      <c r="E5" s="1680"/>
      <c r="F5" s="1680"/>
    </row>
    <row r="6" spans="1:6" ht="8.25" customHeight="1">
      <c r="A6" s="1026"/>
      <c r="B6" s="1026"/>
      <c r="C6" s="1026"/>
      <c r="D6" s="1026"/>
      <c r="E6" s="1026"/>
      <c r="F6" s="1026"/>
    </row>
    <row r="7" spans="1:6" ht="18" customHeight="1">
      <c r="A7" s="1681" t="s">
        <v>741</v>
      </c>
      <c r="B7" s="1681"/>
      <c r="F7" s="267" t="s">
        <v>940</v>
      </c>
    </row>
    <row r="8" ht="18" customHeight="1" hidden="1">
      <c r="A8" s="1080" t="s">
        <v>1</v>
      </c>
    </row>
    <row r="9" spans="1:6" ht="30" customHeight="1">
      <c r="A9" s="1682" t="s">
        <v>2</v>
      </c>
      <c r="B9" s="1682" t="s">
        <v>3</v>
      </c>
      <c r="C9" s="1683" t="s">
        <v>403</v>
      </c>
      <c r="D9" s="1683"/>
      <c r="E9" s="1683" t="s">
        <v>406</v>
      </c>
      <c r="F9" s="1683"/>
    </row>
    <row r="10" spans="1:6" s="267" customFormat="1" ht="30">
      <c r="A10" s="1682"/>
      <c r="B10" s="1682"/>
      <c r="C10" s="679" t="s">
        <v>404</v>
      </c>
      <c r="D10" s="679" t="s">
        <v>405</v>
      </c>
      <c r="E10" s="679" t="s">
        <v>404</v>
      </c>
      <c r="F10" s="679" t="s">
        <v>405</v>
      </c>
    </row>
    <row r="11" spans="1:6" s="447" customFormat="1" ht="21" customHeight="1">
      <c r="A11" s="438">
        <v>1</v>
      </c>
      <c r="B11" s="315" t="s">
        <v>743</v>
      </c>
      <c r="C11" s="1081">
        <f>'AT3A_cvrg(Insti)'!L11</f>
        <v>2341</v>
      </c>
      <c r="D11" s="1081">
        <f>'AT3A_cvrg(Insti)'!L11-'AT3A_cvrg(Insti)'!I11</f>
        <v>2325</v>
      </c>
      <c r="E11" s="1081">
        <f>'AT3B_cvrg(Insti)_UPY)'!L11+'AT3C_cvrg(Insti)_UPY'!L11</f>
        <v>800</v>
      </c>
      <c r="F11" s="1081">
        <v>800</v>
      </c>
    </row>
    <row r="12" spans="1:6" s="447" customFormat="1" ht="21" customHeight="1">
      <c r="A12" s="438">
        <v>2</v>
      </c>
      <c r="B12" s="315" t="s">
        <v>744</v>
      </c>
      <c r="C12" s="1081">
        <f>'AT3A_cvrg(Insti)'!L12</f>
        <v>2196</v>
      </c>
      <c r="D12" s="1081">
        <f>'AT3A_cvrg(Insti)'!L12-'AT3A_cvrg(Insti)'!I12</f>
        <v>2136</v>
      </c>
      <c r="E12" s="1081">
        <f>'AT3B_cvrg(Insti)_UPY)'!L12+'AT3C_cvrg(Insti)_UPY'!L12</f>
        <v>505</v>
      </c>
      <c r="F12" s="1081">
        <v>505</v>
      </c>
    </row>
    <row r="13" spans="1:6" s="447" customFormat="1" ht="21" customHeight="1">
      <c r="A13" s="438">
        <v>3</v>
      </c>
      <c r="B13" s="315" t="s">
        <v>745</v>
      </c>
      <c r="C13" s="1081">
        <f>'AT3A_cvrg(Insti)'!L13</f>
        <v>3223</v>
      </c>
      <c r="D13" s="1081">
        <f>'AT3A_cvrg(Insti)'!L13-'AT3A_cvrg(Insti)'!I13</f>
        <v>3178</v>
      </c>
      <c r="E13" s="1081">
        <f>'AT3B_cvrg(Insti)_UPY)'!L13+'AT3C_cvrg(Insti)_UPY'!L13</f>
        <v>633</v>
      </c>
      <c r="F13" s="1081">
        <v>633</v>
      </c>
    </row>
    <row r="14" spans="1:6" s="447" customFormat="1" ht="21" customHeight="1">
      <c r="A14" s="438">
        <v>4</v>
      </c>
      <c r="B14" s="315" t="s">
        <v>746</v>
      </c>
      <c r="C14" s="1081">
        <f>'AT3A_cvrg(Insti)'!L14</f>
        <v>3318</v>
      </c>
      <c r="D14" s="1081">
        <f>'AT3A_cvrg(Insti)'!L14-'AT3A_cvrg(Insti)'!I14</f>
        <v>3256</v>
      </c>
      <c r="E14" s="1081">
        <f>'AT3B_cvrg(Insti)_UPY)'!L14+'AT3C_cvrg(Insti)_UPY'!L14</f>
        <v>911</v>
      </c>
      <c r="F14" s="1081">
        <v>911</v>
      </c>
    </row>
    <row r="15" spans="1:6" s="447" customFormat="1" ht="21" customHeight="1">
      <c r="A15" s="438">
        <v>5</v>
      </c>
      <c r="B15" s="315" t="s">
        <v>747</v>
      </c>
      <c r="C15" s="1081">
        <f>'AT3A_cvrg(Insti)'!L15</f>
        <v>2552</v>
      </c>
      <c r="D15" s="1081">
        <f>'AT3A_cvrg(Insti)'!L15-'AT3A_cvrg(Insti)'!I15</f>
        <v>2342</v>
      </c>
      <c r="E15" s="1081">
        <f>'AT3B_cvrg(Insti)_UPY)'!L15+'AT3C_cvrg(Insti)_UPY'!L15</f>
        <v>701</v>
      </c>
      <c r="F15" s="1081">
        <v>701</v>
      </c>
    </row>
    <row r="16" spans="1:8" s="447" customFormat="1" ht="21" customHeight="1">
      <c r="A16" s="438">
        <v>6</v>
      </c>
      <c r="B16" s="315" t="s">
        <v>748</v>
      </c>
      <c r="C16" s="1081">
        <f>'AT3A_cvrg(Insti)'!L16</f>
        <v>2204</v>
      </c>
      <c r="D16" s="1081">
        <f>'AT3A_cvrg(Insti)'!L16-'AT3A_cvrg(Insti)'!I16</f>
        <v>1849</v>
      </c>
      <c r="E16" s="1081">
        <f>'AT3B_cvrg(Insti)_UPY)'!L16+'AT3C_cvrg(Insti)_UPY'!L16</f>
        <v>914</v>
      </c>
      <c r="F16" s="1081">
        <v>914</v>
      </c>
      <c r="G16" s="1082"/>
      <c r="H16" s="1082"/>
    </row>
    <row r="17" spans="1:6" s="447" customFormat="1" ht="21" customHeight="1">
      <c r="A17" s="438">
        <v>7</v>
      </c>
      <c r="B17" s="315" t="s">
        <v>749</v>
      </c>
      <c r="C17" s="1081">
        <f>'AT3A_cvrg(Insti)'!L17</f>
        <v>2721</v>
      </c>
      <c r="D17" s="1081">
        <f>'AT3A_cvrg(Insti)'!L17-'AT3A_cvrg(Insti)'!I17</f>
        <v>2491</v>
      </c>
      <c r="E17" s="1081">
        <f>'AT3B_cvrg(Insti)_UPY)'!L17+'AT3C_cvrg(Insti)_UPY'!L17</f>
        <v>846</v>
      </c>
      <c r="F17" s="1081">
        <v>846</v>
      </c>
    </row>
    <row r="18" spans="1:6" s="447" customFormat="1" ht="21" customHeight="1">
      <c r="A18" s="438">
        <v>8</v>
      </c>
      <c r="B18" s="315" t="s">
        <v>750</v>
      </c>
      <c r="C18" s="1081">
        <f>'AT3A_cvrg(Insti)'!L18</f>
        <v>2633</v>
      </c>
      <c r="D18" s="1081">
        <f>'AT3A_cvrg(Insti)'!L18-'AT3A_cvrg(Insti)'!I18</f>
        <v>2471</v>
      </c>
      <c r="E18" s="1081">
        <f>'AT3B_cvrg(Insti)_UPY)'!L18+'AT3C_cvrg(Insti)_UPY'!L18</f>
        <v>744</v>
      </c>
      <c r="F18" s="1081">
        <v>744</v>
      </c>
    </row>
    <row r="19" spans="1:6" s="447" customFormat="1" ht="21" customHeight="1">
      <c r="A19" s="438">
        <v>9</v>
      </c>
      <c r="B19" s="315" t="s">
        <v>751</v>
      </c>
      <c r="C19" s="1081">
        <f>'AT3A_cvrg(Insti)'!L19</f>
        <v>2689</v>
      </c>
      <c r="D19" s="1081">
        <f>'AT3A_cvrg(Insti)'!L19-'AT3A_cvrg(Insti)'!I19</f>
        <v>2621</v>
      </c>
      <c r="E19" s="1081">
        <f>'AT3B_cvrg(Insti)_UPY)'!L19+'AT3C_cvrg(Insti)_UPY'!L19</f>
        <v>715</v>
      </c>
      <c r="F19" s="1081">
        <v>715</v>
      </c>
    </row>
    <row r="20" spans="1:6" s="447" customFormat="1" ht="21" customHeight="1">
      <c r="A20" s="438">
        <v>10</v>
      </c>
      <c r="B20" s="315" t="s">
        <v>752</v>
      </c>
      <c r="C20" s="1081">
        <f>'AT3A_cvrg(Insti)'!L20</f>
        <v>3720</v>
      </c>
      <c r="D20" s="1081">
        <f>'AT3A_cvrg(Insti)'!L20-'AT3A_cvrg(Insti)'!I20</f>
        <v>3697</v>
      </c>
      <c r="E20" s="1081">
        <f>'AT3B_cvrg(Insti)_UPY)'!L20+'AT3C_cvrg(Insti)_UPY'!L20</f>
        <v>1085</v>
      </c>
      <c r="F20" s="1081">
        <v>1085</v>
      </c>
    </row>
    <row r="21" spans="1:6" s="447" customFormat="1" ht="21" customHeight="1">
      <c r="A21" s="438">
        <v>11</v>
      </c>
      <c r="B21" s="315" t="s">
        <v>753</v>
      </c>
      <c r="C21" s="1081">
        <f>'AT3A_cvrg(Insti)'!L21</f>
        <v>2621</v>
      </c>
      <c r="D21" s="1081">
        <f>'AT3A_cvrg(Insti)'!L21-'AT3A_cvrg(Insti)'!I21</f>
        <v>2552</v>
      </c>
      <c r="E21" s="1081">
        <f>'AT3B_cvrg(Insti)_UPY)'!L21+'AT3C_cvrg(Insti)_UPY'!L21</f>
        <v>709</v>
      </c>
      <c r="F21" s="1081">
        <v>709</v>
      </c>
    </row>
    <row r="22" spans="1:6" s="447" customFormat="1" ht="21" customHeight="1">
      <c r="A22" s="438">
        <v>12</v>
      </c>
      <c r="B22" s="315" t="s">
        <v>754</v>
      </c>
      <c r="C22" s="1081">
        <f>'AT3A_cvrg(Insti)'!L22</f>
        <v>2597</v>
      </c>
      <c r="D22" s="1081">
        <f>'AT3A_cvrg(Insti)'!L22-'AT3A_cvrg(Insti)'!I22</f>
        <v>2570</v>
      </c>
      <c r="E22" s="1081">
        <f>'AT3B_cvrg(Insti)_UPY)'!L22+'AT3C_cvrg(Insti)_UPY'!L22</f>
        <v>1156</v>
      </c>
      <c r="F22" s="1081">
        <v>1156</v>
      </c>
    </row>
    <row r="23" spans="1:6" s="447" customFormat="1" ht="21" customHeight="1">
      <c r="A23" s="438">
        <v>13</v>
      </c>
      <c r="B23" s="315" t="s">
        <v>755</v>
      </c>
      <c r="C23" s="1081">
        <f>'AT3A_cvrg(Insti)'!L23</f>
        <v>2025</v>
      </c>
      <c r="D23" s="1081">
        <f>'AT3A_cvrg(Insti)'!L23-'AT3A_cvrg(Insti)'!I23</f>
        <v>1930</v>
      </c>
      <c r="E23" s="1081">
        <f>'AT3B_cvrg(Insti)_UPY)'!L23+'AT3C_cvrg(Insti)_UPY'!L23</f>
        <v>864</v>
      </c>
      <c r="F23" s="1081">
        <v>864</v>
      </c>
    </row>
    <row r="24" spans="1:6" s="908" customFormat="1" ht="21" customHeight="1">
      <c r="A24" s="1523" t="s">
        <v>756</v>
      </c>
      <c r="B24" s="1523"/>
      <c r="C24" s="1083">
        <f>SUM(C11:C23)</f>
        <v>34840</v>
      </c>
      <c r="D24" s="1083">
        <f>SUM(D11:D23)</f>
        <v>33418</v>
      </c>
      <c r="E24" s="1083">
        <f>SUM(E11:E23)</f>
        <v>10583</v>
      </c>
      <c r="F24" s="1083">
        <f>SUM(F11:F23)</f>
        <v>10583</v>
      </c>
    </row>
    <row r="25" spans="1:6" s="447" customFormat="1" ht="15.75" customHeight="1">
      <c r="A25" s="908"/>
      <c r="B25" s="908"/>
      <c r="C25" s="908"/>
      <c r="D25" s="908"/>
      <c r="E25" s="908"/>
      <c r="F25" s="908"/>
    </row>
    <row r="26" spans="1:6" s="447" customFormat="1" ht="60" customHeight="1">
      <c r="A26" s="1524" t="s">
        <v>722</v>
      </c>
      <c r="B26" s="1524"/>
      <c r="C26" s="912"/>
      <c r="D26" s="446"/>
      <c r="E26" s="1678" t="s">
        <v>723</v>
      </c>
      <c r="F26" s="1678"/>
    </row>
  </sheetData>
  <sheetProtection/>
  <mergeCells count="11">
    <mergeCell ref="A24:B24"/>
    <mergeCell ref="A26:B26"/>
    <mergeCell ref="E26:F26"/>
    <mergeCell ref="B2:F2"/>
    <mergeCell ref="B3:F3"/>
    <mergeCell ref="A5:F5"/>
    <mergeCell ref="A7:B7"/>
    <mergeCell ref="A9:A10"/>
    <mergeCell ref="B9:B10"/>
    <mergeCell ref="C9:D9"/>
    <mergeCell ref="E9:F9"/>
  </mergeCells>
  <printOptions horizontalCentered="1"/>
  <pageMargins left="0.71" right="0.2" top="0.2" bottom="0.2" header="0.2" footer="0.2"/>
  <pageSetup fitToHeight="1" fitToWidth="1"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0FD9C6"/>
    <pageSetUpPr fitToPage="1"/>
  </sheetPr>
  <dimension ref="A1:J24"/>
  <sheetViews>
    <sheetView view="pageBreakPreview" zoomScaleNormal="85" zoomScaleSheetLayoutView="100" zoomScalePageLayoutView="0" workbookViewId="0" topLeftCell="A6">
      <selection activeCell="G34" sqref="G34"/>
    </sheetView>
  </sheetViews>
  <sheetFormatPr defaultColWidth="9.140625" defaultRowHeight="12.75"/>
  <cols>
    <col min="2" max="2" width="18.57421875" style="0" customWidth="1"/>
    <col min="3" max="3" width="13.8515625" style="0" customWidth="1"/>
    <col min="4" max="4" width="10.57421875" style="53" customWidth="1"/>
    <col min="5" max="5" width="10.00390625" style="0" customWidth="1"/>
    <col min="6" max="6" width="10.8515625" style="0" customWidth="1"/>
    <col min="7" max="7" width="10.7109375" style="0" customWidth="1"/>
    <col min="8" max="8" width="9.7109375" style="0" customWidth="1"/>
    <col min="9" max="9" width="11.140625" style="0" customWidth="1"/>
    <col min="10" max="10" width="13.421875" style="0" customWidth="1"/>
  </cols>
  <sheetData>
    <row r="1" spans="1:10" ht="15">
      <c r="A1" s="14"/>
      <c r="B1" s="14"/>
      <c r="C1" s="14"/>
      <c r="D1" s="1690"/>
      <c r="E1" s="1690"/>
      <c r="F1" s="789"/>
      <c r="G1" s="1690" t="s">
        <v>409</v>
      </c>
      <c r="H1" s="1690"/>
      <c r="I1" s="1690"/>
      <c r="J1" s="1690"/>
    </row>
    <row r="2" spans="1:10" ht="15.75">
      <c r="A2" s="1676" t="s">
        <v>0</v>
      </c>
      <c r="B2" s="1676"/>
      <c r="C2" s="1676"/>
      <c r="D2" s="1676"/>
      <c r="E2" s="1676"/>
      <c r="F2" s="1676"/>
      <c r="G2" s="1676"/>
      <c r="H2" s="1676"/>
      <c r="I2" s="1676"/>
      <c r="J2" s="1676"/>
    </row>
    <row r="3" spans="1:10" ht="18">
      <c r="A3" s="788"/>
      <c r="B3" s="788"/>
      <c r="C3" s="1472" t="s">
        <v>655</v>
      </c>
      <c r="D3" s="1472"/>
      <c r="E3" s="1472"/>
      <c r="F3" s="1472"/>
      <c r="G3" s="1472"/>
      <c r="H3" s="1472"/>
      <c r="I3" s="1472"/>
      <c r="J3" s="788"/>
    </row>
    <row r="4" spans="1:10" ht="15.75">
      <c r="A4" s="1309" t="s">
        <v>408</v>
      </c>
      <c r="B4" s="1309"/>
      <c r="C4" s="1309"/>
      <c r="D4" s="1309"/>
      <c r="E4" s="1309"/>
      <c r="F4" s="1309"/>
      <c r="G4" s="1309"/>
      <c r="H4" s="1309"/>
      <c r="I4" s="1309"/>
      <c r="J4" s="1309"/>
    </row>
    <row r="5" spans="1:10" ht="15.75">
      <c r="A5" s="1634" t="s">
        <v>793</v>
      </c>
      <c r="B5" s="1634"/>
      <c r="C5" s="1634"/>
      <c r="D5" s="905"/>
      <c r="E5" s="781"/>
      <c r="F5" s="781"/>
      <c r="G5" s="781"/>
      <c r="H5" s="1689" t="s">
        <v>940</v>
      </c>
      <c r="I5" s="1689"/>
      <c r="J5" s="1689"/>
    </row>
    <row r="6" spans="1:10" ht="21.75" customHeight="1">
      <c r="A6" s="1684" t="s">
        <v>2</v>
      </c>
      <c r="B6" s="1684" t="s">
        <v>3</v>
      </c>
      <c r="C6" s="1686" t="s">
        <v>126</v>
      </c>
      <c r="D6" s="1687"/>
      <c r="E6" s="1687"/>
      <c r="F6" s="1687"/>
      <c r="G6" s="1687"/>
      <c r="H6" s="1687"/>
      <c r="I6" s="1687"/>
      <c r="J6" s="1688"/>
    </row>
    <row r="7" spans="1:10" ht="39.75" customHeight="1">
      <c r="A7" s="1685"/>
      <c r="B7" s="1685"/>
      <c r="C7" s="1084" t="s">
        <v>177</v>
      </c>
      <c r="D7" s="1085" t="s">
        <v>111</v>
      </c>
      <c r="E7" s="1084" t="s">
        <v>351</v>
      </c>
      <c r="F7" s="1086" t="s">
        <v>150</v>
      </c>
      <c r="G7" s="1086" t="s">
        <v>112</v>
      </c>
      <c r="H7" s="1087" t="s">
        <v>176</v>
      </c>
      <c r="I7" s="1087" t="s">
        <v>918</v>
      </c>
      <c r="J7" s="1088" t="s">
        <v>13</v>
      </c>
    </row>
    <row r="8" spans="1:10" s="4" customFormat="1" ht="15.75" customHeight="1">
      <c r="A8" s="787">
        <v>1</v>
      </c>
      <c r="B8" s="787">
        <v>2</v>
      </c>
      <c r="C8" s="787">
        <v>3</v>
      </c>
      <c r="D8" s="782">
        <v>4</v>
      </c>
      <c r="E8" s="787">
        <v>5</v>
      </c>
      <c r="F8" s="787">
        <v>6</v>
      </c>
      <c r="G8" s="787">
        <v>7</v>
      </c>
      <c r="H8" s="790">
        <v>8</v>
      </c>
      <c r="I8" s="790">
        <v>9</v>
      </c>
      <c r="J8" s="16">
        <v>10</v>
      </c>
    </row>
    <row r="9" spans="1:10" s="99" customFormat="1" ht="21" customHeight="1">
      <c r="A9" s="401">
        <v>1</v>
      </c>
      <c r="B9" s="312" t="s">
        <v>743</v>
      </c>
      <c r="C9" s="1002">
        <v>0</v>
      </c>
      <c r="D9" s="906">
        <f>J9-G9-H9-I9</f>
        <v>3141</v>
      </c>
      <c r="E9" s="1002">
        <v>0</v>
      </c>
      <c r="F9" s="1002">
        <v>0</v>
      </c>
      <c r="G9" s="401">
        <v>0</v>
      </c>
      <c r="H9" s="401">
        <v>0</v>
      </c>
      <c r="I9" s="401">
        <v>0</v>
      </c>
      <c r="J9" s="907">
        <f>'AT-3'!G8</f>
        <v>3141</v>
      </c>
    </row>
    <row r="10" spans="1:10" s="99" customFormat="1" ht="21" customHeight="1">
      <c r="A10" s="401">
        <v>2</v>
      </c>
      <c r="B10" s="312" t="s">
        <v>744</v>
      </c>
      <c r="C10" s="1002">
        <v>0</v>
      </c>
      <c r="D10" s="906">
        <f aca="true" t="shared" si="0" ref="D10:D21">J10-G10-H10-I10</f>
        <v>2510</v>
      </c>
      <c r="E10" s="1002">
        <v>0</v>
      </c>
      <c r="F10" s="1002">
        <v>0</v>
      </c>
      <c r="G10" s="401">
        <v>191</v>
      </c>
      <c r="H10" s="401">
        <v>0</v>
      </c>
      <c r="I10" s="401">
        <v>0</v>
      </c>
      <c r="J10" s="907">
        <f>'AT-3'!G9</f>
        <v>2701</v>
      </c>
    </row>
    <row r="11" spans="1:10" s="99" customFormat="1" ht="21" customHeight="1">
      <c r="A11" s="401">
        <v>3</v>
      </c>
      <c r="B11" s="312" t="s">
        <v>745</v>
      </c>
      <c r="C11" s="1002">
        <v>0</v>
      </c>
      <c r="D11" s="906">
        <f t="shared" si="0"/>
        <v>3348</v>
      </c>
      <c r="E11" s="1002">
        <v>0</v>
      </c>
      <c r="F11" s="1002">
        <v>0</v>
      </c>
      <c r="G11" s="401">
        <v>508</v>
      </c>
      <c r="H11" s="401">
        <v>0</v>
      </c>
      <c r="I11" s="401">
        <v>0</v>
      </c>
      <c r="J11" s="907">
        <f>'AT-3'!G10</f>
        <v>3856</v>
      </c>
    </row>
    <row r="12" spans="1:10" s="99" customFormat="1" ht="21" customHeight="1">
      <c r="A12" s="401">
        <v>4</v>
      </c>
      <c r="B12" s="312" t="s">
        <v>746</v>
      </c>
      <c r="C12" s="1002">
        <v>0</v>
      </c>
      <c r="D12" s="906">
        <f t="shared" si="0"/>
        <v>3456</v>
      </c>
      <c r="E12" s="1002">
        <v>0</v>
      </c>
      <c r="F12" s="1002">
        <v>0</v>
      </c>
      <c r="G12" s="401">
        <v>644</v>
      </c>
      <c r="H12" s="401">
        <v>129</v>
      </c>
      <c r="I12" s="401">
        <v>0</v>
      </c>
      <c r="J12" s="907">
        <f>'AT-3'!G11</f>
        <v>4229</v>
      </c>
    </row>
    <row r="13" spans="1:10" s="99" customFormat="1" ht="21" customHeight="1">
      <c r="A13" s="401">
        <v>5</v>
      </c>
      <c r="B13" s="312" t="s">
        <v>747</v>
      </c>
      <c r="C13" s="1002">
        <v>0</v>
      </c>
      <c r="D13" s="906">
        <f t="shared" si="0"/>
        <v>2821</v>
      </c>
      <c r="E13" s="1002">
        <v>0</v>
      </c>
      <c r="F13" s="1002">
        <v>0</v>
      </c>
      <c r="G13" s="401">
        <v>420</v>
      </c>
      <c r="H13" s="401">
        <v>0</v>
      </c>
      <c r="I13" s="401">
        <v>12</v>
      </c>
      <c r="J13" s="907">
        <f>'AT-3'!G12</f>
        <v>3253</v>
      </c>
    </row>
    <row r="14" spans="1:10" s="99" customFormat="1" ht="21" customHeight="1">
      <c r="A14" s="401">
        <v>6</v>
      </c>
      <c r="B14" s="312" t="s">
        <v>748</v>
      </c>
      <c r="C14" s="1002">
        <v>0</v>
      </c>
      <c r="D14" s="906">
        <f t="shared" si="0"/>
        <v>3113</v>
      </c>
      <c r="E14" s="1002">
        <v>0</v>
      </c>
      <c r="F14" s="1002">
        <v>0</v>
      </c>
      <c r="G14" s="401">
        <v>0</v>
      </c>
      <c r="H14" s="401">
        <v>0</v>
      </c>
      <c r="I14" s="401">
        <v>5</v>
      </c>
      <c r="J14" s="907">
        <f>'AT-3'!G13</f>
        <v>3118</v>
      </c>
    </row>
    <row r="15" spans="1:10" s="99" customFormat="1" ht="21" customHeight="1">
      <c r="A15" s="401">
        <v>7</v>
      </c>
      <c r="B15" s="312" t="s">
        <v>749</v>
      </c>
      <c r="C15" s="1002">
        <v>0</v>
      </c>
      <c r="D15" s="906">
        <f t="shared" si="0"/>
        <v>3373</v>
      </c>
      <c r="E15" s="1002">
        <v>0</v>
      </c>
      <c r="F15" s="1002">
        <v>0</v>
      </c>
      <c r="G15" s="401">
        <v>174</v>
      </c>
      <c r="H15" s="401">
        <v>0</v>
      </c>
      <c r="I15" s="401">
        <v>20</v>
      </c>
      <c r="J15" s="907">
        <f>'AT-3'!G14</f>
        <v>3567</v>
      </c>
    </row>
    <row r="16" spans="1:10" s="99" customFormat="1" ht="21" customHeight="1">
      <c r="A16" s="401">
        <v>8</v>
      </c>
      <c r="B16" s="312" t="s">
        <v>750</v>
      </c>
      <c r="C16" s="1002">
        <v>0</v>
      </c>
      <c r="D16" s="906">
        <f t="shared" si="0"/>
        <v>3154</v>
      </c>
      <c r="E16" s="1002">
        <v>0</v>
      </c>
      <c r="F16" s="1002">
        <v>0</v>
      </c>
      <c r="G16" s="401">
        <v>223</v>
      </c>
      <c r="H16" s="401">
        <v>0</v>
      </c>
      <c r="I16" s="401">
        <v>0</v>
      </c>
      <c r="J16" s="907">
        <f>'AT-3'!G15</f>
        <v>3377</v>
      </c>
    </row>
    <row r="17" spans="1:10" s="99" customFormat="1" ht="21" customHeight="1">
      <c r="A17" s="401">
        <v>9</v>
      </c>
      <c r="B17" s="312" t="s">
        <v>751</v>
      </c>
      <c r="C17" s="1002">
        <v>0</v>
      </c>
      <c r="D17" s="906">
        <f t="shared" si="0"/>
        <v>2980</v>
      </c>
      <c r="E17" s="1002">
        <v>0</v>
      </c>
      <c r="F17" s="1002">
        <v>0</v>
      </c>
      <c r="G17" s="401">
        <v>401</v>
      </c>
      <c r="H17" s="401">
        <v>0</v>
      </c>
      <c r="I17" s="401">
        <v>23</v>
      </c>
      <c r="J17" s="907">
        <f>'AT-3'!G16</f>
        <v>3404</v>
      </c>
    </row>
    <row r="18" spans="1:10" s="99" customFormat="1" ht="21" customHeight="1">
      <c r="A18" s="401">
        <v>10</v>
      </c>
      <c r="B18" s="312" t="s">
        <v>752</v>
      </c>
      <c r="C18" s="1002">
        <v>0</v>
      </c>
      <c r="D18" s="906">
        <f t="shared" si="0"/>
        <v>4261</v>
      </c>
      <c r="E18" s="1002">
        <v>0</v>
      </c>
      <c r="F18" s="1002">
        <v>0</v>
      </c>
      <c r="G18" s="401">
        <v>544</v>
      </c>
      <c r="H18" s="401">
        <v>0</v>
      </c>
      <c r="I18" s="401">
        <v>0</v>
      </c>
      <c r="J18" s="907">
        <f>'AT-3'!G17</f>
        <v>4805</v>
      </c>
    </row>
    <row r="19" spans="1:10" s="99" customFormat="1" ht="21" customHeight="1">
      <c r="A19" s="401">
        <v>11</v>
      </c>
      <c r="B19" s="312" t="s">
        <v>753</v>
      </c>
      <c r="C19" s="1002">
        <v>0</v>
      </c>
      <c r="D19" s="906">
        <f t="shared" si="0"/>
        <v>3208</v>
      </c>
      <c r="E19" s="1002">
        <v>0</v>
      </c>
      <c r="F19" s="1002">
        <v>0</v>
      </c>
      <c r="G19" s="1002">
        <v>122</v>
      </c>
      <c r="H19" s="401">
        <v>0</v>
      </c>
      <c r="I19" s="401">
        <v>0</v>
      </c>
      <c r="J19" s="907">
        <f>'AT-3'!G18</f>
        <v>3330</v>
      </c>
    </row>
    <row r="20" spans="1:10" s="99" customFormat="1" ht="21" customHeight="1">
      <c r="A20" s="401">
        <v>12</v>
      </c>
      <c r="B20" s="312" t="s">
        <v>754</v>
      </c>
      <c r="C20" s="1002">
        <v>0</v>
      </c>
      <c r="D20" s="906">
        <f t="shared" si="0"/>
        <v>3469</v>
      </c>
      <c r="E20" s="1002">
        <v>0</v>
      </c>
      <c r="F20" s="1002">
        <v>0</v>
      </c>
      <c r="G20" s="401">
        <v>284</v>
      </c>
      <c r="H20" s="401">
        <v>0</v>
      </c>
      <c r="I20" s="401">
        <v>0</v>
      </c>
      <c r="J20" s="907">
        <f>'AT-3'!G19</f>
        <v>3753</v>
      </c>
    </row>
    <row r="21" spans="1:10" s="99" customFormat="1" ht="21" customHeight="1">
      <c r="A21" s="401">
        <v>13</v>
      </c>
      <c r="B21" s="312" t="s">
        <v>755</v>
      </c>
      <c r="C21" s="1002">
        <v>0</v>
      </c>
      <c r="D21" s="906">
        <f t="shared" si="0"/>
        <v>2674</v>
      </c>
      <c r="E21" s="1002">
        <v>0</v>
      </c>
      <c r="F21" s="1002">
        <v>0</v>
      </c>
      <c r="G21" s="401">
        <v>211</v>
      </c>
      <c r="H21" s="401">
        <v>0</v>
      </c>
      <c r="I21" s="401">
        <v>4</v>
      </c>
      <c r="J21" s="907">
        <f>'AT-3'!G20</f>
        <v>2889</v>
      </c>
    </row>
    <row r="22" spans="1:10" s="397" customFormat="1" ht="21" customHeight="1">
      <c r="A22" s="1580" t="s">
        <v>756</v>
      </c>
      <c r="B22" s="1580"/>
      <c r="C22" s="1004">
        <f>SUM(C9:C21)</f>
        <v>0</v>
      </c>
      <c r="D22" s="1004">
        <f aca="true" t="shared" si="1" ref="D22:J22">SUM(D9:D21)</f>
        <v>41508</v>
      </c>
      <c r="E22" s="1004">
        <f t="shared" si="1"/>
        <v>0</v>
      </c>
      <c r="F22" s="1004">
        <f t="shared" si="1"/>
        <v>0</v>
      </c>
      <c r="G22" s="1004">
        <f t="shared" si="1"/>
        <v>3722</v>
      </c>
      <c r="H22" s="1004">
        <f t="shared" si="1"/>
        <v>129</v>
      </c>
      <c r="I22" s="1004">
        <f t="shared" si="1"/>
        <v>64</v>
      </c>
      <c r="J22" s="1004">
        <f t="shared" si="1"/>
        <v>45423</v>
      </c>
    </row>
    <row r="23" spans="1:7" s="99" customFormat="1" ht="15.75" customHeight="1">
      <c r="A23" s="397"/>
      <c r="B23" s="397"/>
      <c r="C23" s="397"/>
      <c r="D23" s="908"/>
      <c r="E23" s="397"/>
      <c r="F23" s="397"/>
      <c r="G23" s="397"/>
    </row>
    <row r="24" spans="1:10" s="99" customFormat="1" ht="60" customHeight="1">
      <c r="A24" s="1489" t="s">
        <v>722</v>
      </c>
      <c r="B24" s="1489"/>
      <c r="C24" s="97"/>
      <c r="D24" s="446"/>
      <c r="G24" s="1587" t="s">
        <v>723</v>
      </c>
      <c r="H24" s="1587"/>
      <c r="I24" s="1587"/>
      <c r="J24" s="1587"/>
    </row>
  </sheetData>
  <sheetProtection/>
  <mergeCells count="13">
    <mergeCell ref="A5:C5"/>
    <mergeCell ref="H5:J5"/>
    <mergeCell ref="D1:E1"/>
    <mergeCell ref="G1:J1"/>
    <mergeCell ref="A2:J2"/>
    <mergeCell ref="C3:I3"/>
    <mergeCell ref="A4:J4"/>
    <mergeCell ref="A6:A7"/>
    <mergeCell ref="B6:B7"/>
    <mergeCell ref="C6:J6"/>
    <mergeCell ref="A22:B22"/>
    <mergeCell ref="A24:B24"/>
    <mergeCell ref="G24:J24"/>
  </mergeCells>
  <printOptions horizontalCentered="1"/>
  <pageMargins left="0.75" right="0.25" top="0.393700787401575" bottom="0" header="0.31496062992126" footer="0.31496062992126"/>
  <pageSetup fitToHeight="1" fitToWidth="1"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0FD9C6"/>
  </sheetPr>
  <dimension ref="A1:M26"/>
  <sheetViews>
    <sheetView zoomScale="85" zoomScaleNormal="85" zoomScaleSheetLayoutView="76" zoomScalePageLayoutView="0" workbookViewId="0" topLeftCell="A21">
      <selection activeCell="N14" sqref="N14"/>
    </sheetView>
  </sheetViews>
  <sheetFormatPr defaultColWidth="9.140625" defaultRowHeight="12.75"/>
  <cols>
    <col min="1" max="1" width="6.140625" style="0" customWidth="1"/>
    <col min="2" max="2" width="18.140625" style="0" customWidth="1"/>
    <col min="3" max="3" width="10.7109375" style="53" customWidth="1"/>
    <col min="4" max="5" width="13.00390625" style="0" customWidth="1"/>
    <col min="6" max="6" width="16.140625" style="0" customWidth="1"/>
    <col min="7" max="7" width="10.28125" style="0" customWidth="1"/>
    <col min="8" max="8" width="12.00390625" style="0" customWidth="1"/>
    <col min="9" max="9" width="11.421875" style="0" customWidth="1"/>
    <col min="10" max="10" width="14.8515625" style="0" customWidth="1"/>
    <col min="11" max="11" width="10.8515625" style="0" customWidth="1"/>
    <col min="12" max="12" width="12.28125" style="0" customWidth="1"/>
    <col min="13" max="13" width="12.421875" style="0" customWidth="1"/>
  </cols>
  <sheetData>
    <row r="1" spans="1:13" ht="15">
      <c r="A1" s="14"/>
      <c r="B1" s="14"/>
      <c r="C1" s="180"/>
      <c r="D1" s="14"/>
      <c r="E1" s="14"/>
      <c r="F1" s="14"/>
      <c r="G1" s="14"/>
      <c r="H1" s="14"/>
      <c r="I1" s="14"/>
      <c r="J1" s="14"/>
      <c r="K1" s="14"/>
      <c r="L1" s="1690" t="s">
        <v>498</v>
      </c>
      <c r="M1" s="1690"/>
    </row>
    <row r="2" spans="1:13" ht="15.75">
      <c r="A2" s="1676" t="s">
        <v>0</v>
      </c>
      <c r="B2" s="1676"/>
      <c r="C2" s="1676"/>
      <c r="D2" s="1676"/>
      <c r="E2" s="1676"/>
      <c r="F2" s="1676"/>
      <c r="G2" s="1676"/>
      <c r="H2" s="1676"/>
      <c r="I2" s="1676"/>
      <c r="J2" s="1676"/>
      <c r="K2" s="1676"/>
      <c r="L2" s="1676"/>
      <c r="M2" s="1676"/>
    </row>
    <row r="3" spans="1:13" ht="20.25">
      <c r="A3" s="1308" t="s">
        <v>655</v>
      </c>
      <c r="B3" s="1308"/>
      <c r="C3" s="1308"/>
      <c r="D3" s="1308"/>
      <c r="E3" s="1308"/>
      <c r="F3" s="1308"/>
      <c r="G3" s="1308"/>
      <c r="H3" s="1308"/>
      <c r="I3" s="1308"/>
      <c r="J3" s="1308"/>
      <c r="K3" s="1308"/>
      <c r="L3" s="1308"/>
      <c r="M3" s="1308"/>
    </row>
    <row r="4" spans="1:13" ht="12.75">
      <c r="A4" s="14"/>
      <c r="B4" s="14"/>
      <c r="C4" s="180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15.75">
      <c r="A5" s="1309" t="s">
        <v>497</v>
      </c>
      <c r="B5" s="1309"/>
      <c r="C5" s="1309"/>
      <c r="D5" s="1309"/>
      <c r="E5" s="1309"/>
      <c r="F5" s="1309"/>
      <c r="G5" s="1309"/>
      <c r="H5" s="1309"/>
      <c r="I5" s="1309"/>
      <c r="J5" s="1309"/>
      <c r="K5" s="1309"/>
      <c r="L5" s="1309"/>
      <c r="M5" s="1309"/>
    </row>
    <row r="6" spans="1:13" ht="12.75">
      <c r="A6" s="14"/>
      <c r="B6" s="14"/>
      <c r="C6" s="180"/>
      <c r="D6" s="14"/>
      <c r="E6" s="14"/>
      <c r="F6" s="14"/>
      <c r="G6" s="14"/>
      <c r="H6" s="14"/>
      <c r="I6" s="14"/>
      <c r="J6" s="14"/>
      <c r="L6" s="974"/>
      <c r="M6" s="14"/>
    </row>
    <row r="7" spans="1:13" ht="12.75">
      <c r="A7" s="6" t="s">
        <v>793</v>
      </c>
      <c r="B7" s="6"/>
      <c r="C7" s="1049"/>
      <c r="D7" s="785"/>
      <c r="E7" s="785"/>
      <c r="F7" s="14"/>
      <c r="G7" s="14"/>
      <c r="H7" s="14"/>
      <c r="I7" s="14"/>
      <c r="J7" s="14"/>
      <c r="K7" s="14"/>
      <c r="L7" s="974" t="s">
        <v>940</v>
      </c>
      <c r="M7" s="14"/>
    </row>
    <row r="8" spans="1:13" ht="19.5" customHeight="1">
      <c r="A8" s="1249" t="s">
        <v>2</v>
      </c>
      <c r="B8" s="1249" t="s">
        <v>3</v>
      </c>
      <c r="C8" s="1414" t="s">
        <v>111</v>
      </c>
      <c r="D8" s="1414"/>
      <c r="E8" s="1253"/>
      <c r="F8" s="1252" t="s">
        <v>112</v>
      </c>
      <c r="G8" s="1414"/>
      <c r="H8" s="1414"/>
      <c r="I8" s="1253"/>
      <c r="J8" s="1252" t="s">
        <v>176</v>
      </c>
      <c r="K8" s="1414"/>
      <c r="L8" s="1414"/>
      <c r="M8" s="1253"/>
    </row>
    <row r="9" spans="1:13" ht="45.75" customHeight="1">
      <c r="A9" s="1249"/>
      <c r="B9" s="1249"/>
      <c r="C9" s="1095" t="s">
        <v>353</v>
      </c>
      <c r="D9" s="909" t="s">
        <v>350</v>
      </c>
      <c r="E9" s="910" t="s">
        <v>178</v>
      </c>
      <c r="F9" s="909" t="s">
        <v>348</v>
      </c>
      <c r="G9" s="910" t="s">
        <v>349</v>
      </c>
      <c r="H9" s="909" t="s">
        <v>350</v>
      </c>
      <c r="I9" s="910" t="s">
        <v>178</v>
      </c>
      <c r="J9" s="909" t="s">
        <v>352</v>
      </c>
      <c r="K9" s="910" t="s">
        <v>349</v>
      </c>
      <c r="L9" s="909" t="s">
        <v>350</v>
      </c>
      <c r="M9" s="911" t="s">
        <v>178</v>
      </c>
    </row>
    <row r="10" spans="1:13" s="4" customFormat="1" ht="15">
      <c r="A10" s="780">
        <v>1</v>
      </c>
      <c r="B10" s="780">
        <v>2</v>
      </c>
      <c r="C10" s="1046">
        <v>3</v>
      </c>
      <c r="D10" s="780">
        <v>4</v>
      </c>
      <c r="E10" s="780">
        <v>5</v>
      </c>
      <c r="F10" s="780">
        <v>6</v>
      </c>
      <c r="G10" s="780">
        <v>7</v>
      </c>
      <c r="H10" s="780">
        <v>8</v>
      </c>
      <c r="I10" s="780">
        <v>9</v>
      </c>
      <c r="J10" s="780">
        <v>10</v>
      </c>
      <c r="K10" s="780">
        <v>11</v>
      </c>
      <c r="L10" s="780">
        <v>12</v>
      </c>
      <c r="M10" s="780">
        <v>13</v>
      </c>
    </row>
    <row r="11" spans="1:13" s="99" customFormat="1" ht="29.25" customHeight="1">
      <c r="A11" s="401">
        <v>1</v>
      </c>
      <c r="B11" s="312" t="s">
        <v>743</v>
      </c>
      <c r="C11" s="1091">
        <v>3141</v>
      </c>
      <c r="D11" s="1091">
        <v>3141</v>
      </c>
      <c r="E11" s="1091">
        <v>173135</v>
      </c>
      <c r="F11" s="995" t="s">
        <v>7</v>
      </c>
      <c r="G11" s="1090">
        <v>0</v>
      </c>
      <c r="H11" s="1090">
        <v>0</v>
      </c>
      <c r="I11" s="1090">
        <v>0</v>
      </c>
      <c r="J11" s="995" t="s">
        <v>7</v>
      </c>
      <c r="K11" s="1090">
        <v>0</v>
      </c>
      <c r="L11" s="1090">
        <v>0</v>
      </c>
      <c r="M11" s="1090">
        <v>0</v>
      </c>
    </row>
    <row r="12" spans="1:13" s="99" customFormat="1" ht="29.25" customHeight="1">
      <c r="A12" s="401">
        <v>2</v>
      </c>
      <c r="B12" s="312" t="s">
        <v>744</v>
      </c>
      <c r="C12" s="1091">
        <v>2510</v>
      </c>
      <c r="D12" s="1091">
        <v>2510</v>
      </c>
      <c r="E12" s="1091">
        <v>127086</v>
      </c>
      <c r="F12" s="1089" t="s">
        <v>953</v>
      </c>
      <c r="G12" s="1090">
        <v>1</v>
      </c>
      <c r="H12" s="1090">
        <v>191</v>
      </c>
      <c r="I12" s="1090">
        <v>19304</v>
      </c>
      <c r="J12" s="995" t="s">
        <v>7</v>
      </c>
      <c r="K12" s="1090">
        <v>0</v>
      </c>
      <c r="L12" s="1090">
        <v>0</v>
      </c>
      <c r="M12" s="1090">
        <v>0</v>
      </c>
    </row>
    <row r="13" spans="1:13" s="99" customFormat="1" ht="29.25" customHeight="1">
      <c r="A13" s="401">
        <v>3</v>
      </c>
      <c r="B13" s="312" t="s">
        <v>745</v>
      </c>
      <c r="C13" s="1091">
        <v>3348</v>
      </c>
      <c r="D13" s="1091">
        <v>3348</v>
      </c>
      <c r="E13" s="1091">
        <v>155974</v>
      </c>
      <c r="F13" s="1089" t="s">
        <v>948</v>
      </c>
      <c r="G13" s="1090">
        <v>4</v>
      </c>
      <c r="H13" s="1090">
        <v>508</v>
      </c>
      <c r="I13" s="1090">
        <v>53384</v>
      </c>
      <c r="J13" s="995" t="s">
        <v>7</v>
      </c>
      <c r="K13" s="1090">
        <v>0</v>
      </c>
      <c r="L13" s="1090">
        <v>0</v>
      </c>
      <c r="M13" s="1090">
        <v>0</v>
      </c>
    </row>
    <row r="14" spans="1:13" s="99" customFormat="1" ht="54" customHeight="1">
      <c r="A14" s="401">
        <v>4</v>
      </c>
      <c r="B14" s="312" t="s">
        <v>746</v>
      </c>
      <c r="C14" s="1091">
        <v>3456</v>
      </c>
      <c r="D14" s="1091">
        <v>3456</v>
      </c>
      <c r="E14" s="1091">
        <v>262132</v>
      </c>
      <c r="F14" s="1089" t="s">
        <v>969</v>
      </c>
      <c r="G14" s="1090">
        <v>4</v>
      </c>
      <c r="H14" s="1090">
        <v>644</v>
      </c>
      <c r="I14" s="1090">
        <v>103716</v>
      </c>
      <c r="J14" s="995" t="s">
        <v>970</v>
      </c>
      <c r="K14" s="1090">
        <v>1</v>
      </c>
      <c r="L14" s="1090">
        <v>129</v>
      </c>
      <c r="M14" s="1090">
        <v>14216</v>
      </c>
    </row>
    <row r="15" spans="1:13" s="99" customFormat="1" ht="29.25" customHeight="1">
      <c r="A15" s="401">
        <v>5</v>
      </c>
      <c r="B15" s="312" t="s">
        <v>747</v>
      </c>
      <c r="C15" s="1091">
        <v>2821</v>
      </c>
      <c r="D15" s="1091">
        <v>2833</v>
      </c>
      <c r="E15" s="1091">
        <v>161139</v>
      </c>
      <c r="F15" s="1089" t="s">
        <v>957</v>
      </c>
      <c r="G15" s="1090">
        <v>5</v>
      </c>
      <c r="H15" s="1090">
        <v>420</v>
      </c>
      <c r="I15" s="1090">
        <v>61130</v>
      </c>
      <c r="J15" s="995" t="s">
        <v>7</v>
      </c>
      <c r="K15" s="1090">
        <v>0</v>
      </c>
      <c r="L15" s="1090">
        <v>0</v>
      </c>
      <c r="M15" s="1090">
        <v>0</v>
      </c>
    </row>
    <row r="16" spans="1:13" s="99" customFormat="1" ht="29.25" customHeight="1">
      <c r="A16" s="401">
        <v>6</v>
      </c>
      <c r="B16" s="312" t="s">
        <v>748</v>
      </c>
      <c r="C16" s="1091">
        <v>3113</v>
      </c>
      <c r="D16" s="1091">
        <v>3118</v>
      </c>
      <c r="E16" s="1091">
        <v>181472</v>
      </c>
      <c r="F16" s="995" t="s">
        <v>7</v>
      </c>
      <c r="G16" s="1090">
        <v>0</v>
      </c>
      <c r="H16" s="1090">
        <v>0</v>
      </c>
      <c r="I16" s="1090">
        <v>0</v>
      </c>
      <c r="J16" s="995" t="s">
        <v>7</v>
      </c>
      <c r="K16" s="1090">
        <v>0</v>
      </c>
      <c r="L16" s="1090">
        <v>0</v>
      </c>
      <c r="M16" s="1090">
        <v>0</v>
      </c>
    </row>
    <row r="17" spans="1:13" s="99" customFormat="1" ht="29.25" customHeight="1">
      <c r="A17" s="401">
        <v>7</v>
      </c>
      <c r="B17" s="312" t="s">
        <v>749</v>
      </c>
      <c r="C17" s="1091">
        <v>3373</v>
      </c>
      <c r="D17" s="1091">
        <v>3393</v>
      </c>
      <c r="E17" s="1091">
        <v>239847</v>
      </c>
      <c r="F17" s="1089" t="s">
        <v>960</v>
      </c>
      <c r="G17" s="1090">
        <v>1</v>
      </c>
      <c r="H17" s="1090">
        <v>174</v>
      </c>
      <c r="I17" s="1090">
        <v>18355</v>
      </c>
      <c r="J17" s="995" t="s">
        <v>7</v>
      </c>
      <c r="K17" s="1090">
        <v>0</v>
      </c>
      <c r="L17" s="1090">
        <v>0</v>
      </c>
      <c r="M17" s="1090">
        <v>0</v>
      </c>
    </row>
    <row r="18" spans="1:13" s="99" customFormat="1" ht="29.25" customHeight="1">
      <c r="A18" s="401">
        <v>8</v>
      </c>
      <c r="B18" s="312" t="s">
        <v>750</v>
      </c>
      <c r="C18" s="1091">
        <v>3154</v>
      </c>
      <c r="D18" s="1091">
        <v>3154</v>
      </c>
      <c r="E18" s="1091">
        <v>207093</v>
      </c>
      <c r="F18" s="1089" t="s">
        <v>971</v>
      </c>
      <c r="G18" s="1090">
        <v>1</v>
      </c>
      <c r="H18" s="1090">
        <v>223</v>
      </c>
      <c r="I18" s="1090">
        <v>20894</v>
      </c>
      <c r="J18" s="995" t="s">
        <v>7</v>
      </c>
      <c r="K18" s="1090">
        <v>0</v>
      </c>
      <c r="L18" s="1090">
        <v>0</v>
      </c>
      <c r="M18" s="1090">
        <v>0</v>
      </c>
    </row>
    <row r="19" spans="1:13" s="99" customFormat="1" ht="29.25" customHeight="1">
      <c r="A19" s="401">
        <v>9</v>
      </c>
      <c r="B19" s="312" t="s">
        <v>751</v>
      </c>
      <c r="C19" s="1091">
        <v>2980</v>
      </c>
      <c r="D19" s="1091">
        <v>3003</v>
      </c>
      <c r="E19" s="1091">
        <v>117834</v>
      </c>
      <c r="F19" s="1089" t="s">
        <v>948</v>
      </c>
      <c r="G19" s="1090">
        <v>2</v>
      </c>
      <c r="H19" s="1090">
        <v>401</v>
      </c>
      <c r="I19" s="1090">
        <v>34148</v>
      </c>
      <c r="J19" s="995" t="s">
        <v>7</v>
      </c>
      <c r="K19" s="1090">
        <v>0</v>
      </c>
      <c r="L19" s="1090">
        <v>0</v>
      </c>
      <c r="M19" s="1090">
        <v>0</v>
      </c>
    </row>
    <row r="20" spans="1:13" s="99" customFormat="1" ht="29.25" customHeight="1">
      <c r="A20" s="401">
        <v>10</v>
      </c>
      <c r="B20" s="312" t="s">
        <v>752</v>
      </c>
      <c r="C20" s="1091">
        <v>4261</v>
      </c>
      <c r="D20" s="1091">
        <v>4261</v>
      </c>
      <c r="E20" s="1091">
        <v>218161</v>
      </c>
      <c r="F20" s="1089" t="s">
        <v>948</v>
      </c>
      <c r="G20" s="1090">
        <v>3</v>
      </c>
      <c r="H20" s="1090">
        <v>544</v>
      </c>
      <c r="I20" s="1090">
        <v>34936</v>
      </c>
      <c r="J20" s="995" t="s">
        <v>7</v>
      </c>
      <c r="K20" s="1090">
        <v>0</v>
      </c>
      <c r="L20" s="1090">
        <v>0</v>
      </c>
      <c r="M20" s="1090">
        <v>0</v>
      </c>
    </row>
    <row r="21" spans="1:13" s="99" customFormat="1" ht="29.25" customHeight="1">
      <c r="A21" s="401">
        <v>11</v>
      </c>
      <c r="B21" s="312" t="s">
        <v>753</v>
      </c>
      <c r="C21" s="1091">
        <v>3208</v>
      </c>
      <c r="D21" s="1091">
        <v>3151</v>
      </c>
      <c r="E21" s="1091">
        <v>200218</v>
      </c>
      <c r="F21" s="1089" t="s">
        <v>958</v>
      </c>
      <c r="G21" s="1090">
        <v>1</v>
      </c>
      <c r="H21" s="1090">
        <v>122</v>
      </c>
      <c r="I21" s="1090">
        <v>16133</v>
      </c>
      <c r="J21" s="995" t="s">
        <v>7</v>
      </c>
      <c r="K21" s="1090">
        <v>0</v>
      </c>
      <c r="L21" s="1090">
        <v>0</v>
      </c>
      <c r="M21" s="1090">
        <v>0</v>
      </c>
    </row>
    <row r="22" spans="1:13" s="99" customFormat="1" ht="49.5" customHeight="1">
      <c r="A22" s="401">
        <v>12</v>
      </c>
      <c r="B22" s="312" t="s">
        <v>754</v>
      </c>
      <c r="C22" s="1091">
        <v>3469</v>
      </c>
      <c r="D22" s="1091">
        <v>3471</v>
      </c>
      <c r="E22" s="1091">
        <v>234615</v>
      </c>
      <c r="F22" s="1089" t="s">
        <v>959</v>
      </c>
      <c r="G22" s="1090">
        <v>4</v>
      </c>
      <c r="H22" s="1090">
        <v>284</v>
      </c>
      <c r="I22" s="1090">
        <v>25721</v>
      </c>
      <c r="J22" s="995" t="s">
        <v>7</v>
      </c>
      <c r="K22" s="1090">
        <v>0</v>
      </c>
      <c r="L22" s="1090">
        <v>0</v>
      </c>
      <c r="M22" s="1090">
        <v>0</v>
      </c>
    </row>
    <row r="23" spans="1:13" s="99" customFormat="1" ht="29.25" customHeight="1">
      <c r="A23" s="401">
        <v>13</v>
      </c>
      <c r="B23" s="312" t="s">
        <v>755</v>
      </c>
      <c r="C23" s="1091">
        <v>2674</v>
      </c>
      <c r="D23" s="1091">
        <v>2678</v>
      </c>
      <c r="E23" s="1091">
        <v>287053</v>
      </c>
      <c r="F23" s="1089" t="s">
        <v>953</v>
      </c>
      <c r="G23" s="1090">
        <v>1</v>
      </c>
      <c r="H23" s="1090">
        <v>211</v>
      </c>
      <c r="I23" s="1090">
        <v>30389</v>
      </c>
      <c r="J23" s="995" t="s">
        <v>7</v>
      </c>
      <c r="K23" s="1090">
        <v>0</v>
      </c>
      <c r="L23" s="1090">
        <v>0</v>
      </c>
      <c r="M23" s="1090">
        <v>0</v>
      </c>
    </row>
    <row r="24" spans="1:13" s="397" customFormat="1" ht="30.75" customHeight="1">
      <c r="A24" s="1580" t="s">
        <v>756</v>
      </c>
      <c r="B24" s="1580"/>
      <c r="C24" s="1096">
        <v>41508</v>
      </c>
      <c r="D24" s="1092">
        <v>41517</v>
      </c>
      <c r="E24" s="1092">
        <v>2565759</v>
      </c>
      <c r="F24" s="995" t="s">
        <v>7</v>
      </c>
      <c r="G24" s="1093">
        <v>27</v>
      </c>
      <c r="H24" s="659">
        <v>3722</v>
      </c>
      <c r="I24" s="659">
        <v>418110</v>
      </c>
      <c r="J24" s="995" t="s">
        <v>7</v>
      </c>
      <c r="K24" s="914">
        <v>1</v>
      </c>
      <c r="L24" s="914">
        <v>129</v>
      </c>
      <c r="M24" s="914">
        <v>14216</v>
      </c>
    </row>
    <row r="25" spans="1:6" s="99" customFormat="1" ht="15.75" customHeight="1">
      <c r="A25" s="397"/>
      <c r="B25" s="397"/>
      <c r="C25" s="908"/>
      <c r="D25" s="397"/>
      <c r="E25" s="397"/>
      <c r="F25" s="397"/>
    </row>
    <row r="26" spans="1:13" s="99" customFormat="1" ht="60" customHeight="1">
      <c r="A26" s="1489" t="s">
        <v>722</v>
      </c>
      <c r="B26" s="1489"/>
      <c r="C26" s="912"/>
      <c r="D26" s="98"/>
      <c r="G26" s="468"/>
      <c r="H26" s="468"/>
      <c r="J26" s="1587" t="s">
        <v>723</v>
      </c>
      <c r="K26" s="1587"/>
      <c r="L26" s="1587"/>
      <c r="M26" s="1587"/>
    </row>
  </sheetData>
  <sheetProtection/>
  <mergeCells count="12">
    <mergeCell ref="A24:B24"/>
    <mergeCell ref="A26:B26"/>
    <mergeCell ref="L1:M1"/>
    <mergeCell ref="A2:M2"/>
    <mergeCell ref="A3:M3"/>
    <mergeCell ref="A5:M5"/>
    <mergeCell ref="A8:A9"/>
    <mergeCell ref="B8:B9"/>
    <mergeCell ref="C8:E8"/>
    <mergeCell ref="F8:I8"/>
    <mergeCell ref="J8:M8"/>
    <mergeCell ref="J26:M26"/>
  </mergeCells>
  <printOptions horizontalCentered="1"/>
  <pageMargins left="0.71" right="0.2" top="0.2" bottom="0.2" header="0.2" footer="0.2"/>
  <pageSetup horizontalDpi="600" verticalDpi="600" orientation="landscape" paperSize="9" scale="75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0FD9C6"/>
  </sheetPr>
  <dimension ref="A1:L24"/>
  <sheetViews>
    <sheetView view="pageBreakPreview" zoomScale="84" zoomScaleSheetLayoutView="84" zoomScalePageLayoutView="0" workbookViewId="0" topLeftCell="A1">
      <selection activeCell="P11" sqref="P11"/>
    </sheetView>
  </sheetViews>
  <sheetFormatPr defaultColWidth="9.140625" defaultRowHeight="12.75"/>
  <cols>
    <col min="1" max="1" width="6.8515625" style="0" customWidth="1"/>
    <col min="2" max="2" width="17.421875" style="0" customWidth="1"/>
    <col min="6" max="6" width="13.421875" style="0" customWidth="1"/>
    <col min="7" max="7" width="16.7109375" style="0" customWidth="1"/>
    <col min="8" max="8" width="12.421875" style="0" customWidth="1"/>
    <col min="9" max="9" width="15.28125" style="0" customWidth="1"/>
    <col min="10" max="10" width="15.7109375" style="0" customWidth="1"/>
    <col min="11" max="11" width="13.8515625" style="0" customWidth="1"/>
    <col min="12" max="12" width="9.140625" style="0" hidden="1" customWidth="1"/>
  </cols>
  <sheetData>
    <row r="1" spans="1:11" ht="18">
      <c r="A1" s="1581" t="s">
        <v>939</v>
      </c>
      <c r="B1" s="1581"/>
      <c r="C1" s="1581"/>
      <c r="D1" s="1581"/>
      <c r="E1" s="1581"/>
      <c r="F1" s="1581"/>
      <c r="G1" s="1581"/>
      <c r="H1" s="1581"/>
      <c r="I1" s="1581"/>
      <c r="J1" s="1691" t="s">
        <v>479</v>
      </c>
      <c r="K1" s="1691"/>
    </row>
    <row r="2" spans="1:11" ht="21">
      <c r="A2" s="1582" t="s">
        <v>655</v>
      </c>
      <c r="B2" s="1582"/>
      <c r="C2" s="1582"/>
      <c r="D2" s="1582"/>
      <c r="E2" s="1582"/>
      <c r="F2" s="1582"/>
      <c r="G2" s="1582"/>
      <c r="H2" s="1582"/>
      <c r="I2" s="1582"/>
      <c r="J2" s="1582"/>
      <c r="K2" s="1582"/>
    </row>
    <row r="3" spans="1:11" ht="1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15">
      <c r="A4" s="1692" t="s">
        <v>478</v>
      </c>
      <c r="B4" s="1692"/>
      <c r="C4" s="1692"/>
      <c r="D4" s="1692"/>
      <c r="E4" s="1692"/>
      <c r="F4" s="1692"/>
      <c r="G4" s="1692"/>
      <c r="H4" s="1692"/>
      <c r="I4" s="1692"/>
      <c r="J4" s="1692"/>
      <c r="K4" s="1692"/>
    </row>
    <row r="5" spans="1:12" ht="15">
      <c r="A5" s="36" t="s">
        <v>793</v>
      </c>
      <c r="B5" s="36"/>
      <c r="C5" s="36"/>
      <c r="D5" s="36"/>
      <c r="E5" s="36"/>
      <c r="F5" s="36"/>
      <c r="G5" s="36"/>
      <c r="H5" s="36"/>
      <c r="I5" s="35"/>
      <c r="J5" s="1693" t="s">
        <v>663</v>
      </c>
      <c r="K5" s="1693"/>
      <c r="L5" s="1693"/>
    </row>
    <row r="6" spans="1:12" ht="24" customHeight="1">
      <c r="A6" s="1583" t="s">
        <v>2</v>
      </c>
      <c r="B6" s="1583" t="s">
        <v>3</v>
      </c>
      <c r="C6" s="1583" t="s">
        <v>275</v>
      </c>
      <c r="D6" s="1583" t="s">
        <v>276</v>
      </c>
      <c r="E6" s="1583"/>
      <c r="F6" s="1583"/>
      <c r="G6" s="1583"/>
      <c r="H6" s="1583"/>
      <c r="I6" s="1694" t="s">
        <v>277</v>
      </c>
      <c r="J6" s="1695"/>
      <c r="K6" s="1696"/>
      <c r="L6" s="704"/>
    </row>
    <row r="7" spans="1:12" ht="90" customHeight="1">
      <c r="A7" s="1583"/>
      <c r="B7" s="1583"/>
      <c r="C7" s="1583"/>
      <c r="D7" s="784" t="s">
        <v>278</v>
      </c>
      <c r="E7" s="784" t="s">
        <v>178</v>
      </c>
      <c r="F7" s="784" t="s">
        <v>411</v>
      </c>
      <c r="G7" s="784" t="s">
        <v>279</v>
      </c>
      <c r="H7" s="784" t="s">
        <v>386</v>
      </c>
      <c r="I7" s="784" t="s">
        <v>280</v>
      </c>
      <c r="J7" s="784" t="s">
        <v>281</v>
      </c>
      <c r="K7" s="784" t="s">
        <v>282</v>
      </c>
      <c r="L7" s="704"/>
    </row>
    <row r="8" spans="1:12" ht="15">
      <c r="A8" s="530" t="s">
        <v>236</v>
      </c>
      <c r="B8" s="530" t="s">
        <v>237</v>
      </c>
      <c r="C8" s="530" t="s">
        <v>238</v>
      </c>
      <c r="D8" s="530" t="s">
        <v>239</v>
      </c>
      <c r="E8" s="530" t="s">
        <v>240</v>
      </c>
      <c r="F8" s="530" t="s">
        <v>241</v>
      </c>
      <c r="G8" s="530" t="s">
        <v>242</v>
      </c>
      <c r="H8" s="530" t="s">
        <v>243</v>
      </c>
      <c r="I8" s="530" t="s">
        <v>264</v>
      </c>
      <c r="J8" s="530" t="s">
        <v>265</v>
      </c>
      <c r="K8" s="530" t="s">
        <v>266</v>
      </c>
      <c r="L8" s="704"/>
    </row>
    <row r="9" spans="1:12" s="99" customFormat="1" ht="26.25" customHeight="1">
      <c r="A9" s="401">
        <v>1</v>
      </c>
      <c r="B9" s="312" t="s">
        <v>743</v>
      </c>
      <c r="C9" s="1097">
        <v>0</v>
      </c>
      <c r="D9" s="1097">
        <v>0</v>
      </c>
      <c r="E9" s="1097">
        <v>0</v>
      </c>
      <c r="F9" s="913">
        <v>0</v>
      </c>
      <c r="G9" s="913">
        <v>0</v>
      </c>
      <c r="H9" s="913">
        <v>0</v>
      </c>
      <c r="I9" s="977">
        <v>0</v>
      </c>
      <c r="J9" s="977">
        <v>0</v>
      </c>
      <c r="K9" s="977">
        <v>0</v>
      </c>
      <c r="L9" s="746"/>
    </row>
    <row r="10" spans="1:12" s="99" customFormat="1" ht="26.25" customHeight="1">
      <c r="A10" s="401">
        <v>2</v>
      </c>
      <c r="B10" s="312" t="s">
        <v>744</v>
      </c>
      <c r="C10" s="1097">
        <v>1</v>
      </c>
      <c r="D10" s="1097">
        <v>191</v>
      </c>
      <c r="E10" s="1097">
        <v>19304</v>
      </c>
      <c r="F10" s="913">
        <v>0</v>
      </c>
      <c r="G10" s="913">
        <v>428</v>
      </c>
      <c r="H10" s="913">
        <v>428</v>
      </c>
      <c r="I10" s="977">
        <v>0</v>
      </c>
      <c r="J10" s="977">
        <v>59.92</v>
      </c>
      <c r="K10" s="977">
        <v>59.92</v>
      </c>
      <c r="L10" s="746"/>
    </row>
    <row r="11" spans="1:12" s="99" customFormat="1" ht="26.25" customHeight="1">
      <c r="A11" s="401">
        <v>3</v>
      </c>
      <c r="B11" s="312" t="s">
        <v>745</v>
      </c>
      <c r="C11" s="1097">
        <v>4</v>
      </c>
      <c r="D11" s="1097">
        <v>508</v>
      </c>
      <c r="E11" s="1097">
        <v>53384</v>
      </c>
      <c r="F11" s="913">
        <v>50</v>
      </c>
      <c r="G11" s="913">
        <v>830</v>
      </c>
      <c r="H11" s="913">
        <v>880</v>
      </c>
      <c r="I11" s="977">
        <v>7</v>
      </c>
      <c r="J11" s="977">
        <v>116.2</v>
      </c>
      <c r="K11" s="977">
        <v>123.2</v>
      </c>
      <c r="L11" s="746"/>
    </row>
    <row r="12" spans="1:12" s="99" customFormat="1" ht="26.25" customHeight="1">
      <c r="A12" s="401">
        <v>4</v>
      </c>
      <c r="B12" s="312" t="s">
        <v>746</v>
      </c>
      <c r="C12" s="1097">
        <v>5</v>
      </c>
      <c r="D12" s="1097">
        <v>773</v>
      </c>
      <c r="E12" s="1097">
        <v>117932</v>
      </c>
      <c r="F12" s="913">
        <v>263</v>
      </c>
      <c r="G12" s="913">
        <v>268</v>
      </c>
      <c r="H12" s="913">
        <v>531</v>
      </c>
      <c r="I12" s="977">
        <v>36.82</v>
      </c>
      <c r="J12" s="977">
        <v>37.52</v>
      </c>
      <c r="K12" s="977">
        <v>74.34</v>
      </c>
      <c r="L12" s="746"/>
    </row>
    <row r="13" spans="1:12" s="99" customFormat="1" ht="26.25" customHeight="1">
      <c r="A13" s="401">
        <v>5</v>
      </c>
      <c r="B13" s="312" t="s">
        <v>747</v>
      </c>
      <c r="C13" s="1097">
        <v>5</v>
      </c>
      <c r="D13" s="1097">
        <v>420</v>
      </c>
      <c r="E13" s="1097">
        <v>61130</v>
      </c>
      <c r="F13" s="913">
        <v>104</v>
      </c>
      <c r="G13" s="913">
        <v>444</v>
      </c>
      <c r="H13" s="913">
        <v>548</v>
      </c>
      <c r="I13" s="977">
        <v>14.56</v>
      </c>
      <c r="J13" s="977">
        <v>62.16</v>
      </c>
      <c r="K13" s="977">
        <v>76.72</v>
      </c>
      <c r="L13" s="746"/>
    </row>
    <row r="14" spans="1:12" s="99" customFormat="1" ht="26.25" customHeight="1">
      <c r="A14" s="401">
        <v>6</v>
      </c>
      <c r="B14" s="312" t="s">
        <v>748</v>
      </c>
      <c r="C14" s="1097">
        <v>0</v>
      </c>
      <c r="D14" s="1097">
        <v>0</v>
      </c>
      <c r="E14" s="1097">
        <v>0</v>
      </c>
      <c r="F14" s="913">
        <v>0</v>
      </c>
      <c r="G14" s="913">
        <v>0</v>
      </c>
      <c r="H14" s="913">
        <v>0</v>
      </c>
      <c r="I14" s="977">
        <v>0</v>
      </c>
      <c r="J14" s="977">
        <v>0</v>
      </c>
      <c r="K14" s="977">
        <v>0</v>
      </c>
      <c r="L14" s="746"/>
    </row>
    <row r="15" spans="1:12" s="99" customFormat="1" ht="26.25" customHeight="1">
      <c r="A15" s="401">
        <v>7</v>
      </c>
      <c r="B15" s="312" t="s">
        <v>749</v>
      </c>
      <c r="C15" s="1097">
        <v>1</v>
      </c>
      <c r="D15" s="1097">
        <v>174</v>
      </c>
      <c r="E15" s="1097">
        <v>18355</v>
      </c>
      <c r="F15" s="913">
        <v>0</v>
      </c>
      <c r="G15" s="913">
        <v>0</v>
      </c>
      <c r="H15" s="913">
        <v>0</v>
      </c>
      <c r="I15" s="977">
        <v>0</v>
      </c>
      <c r="J15" s="977">
        <v>0</v>
      </c>
      <c r="K15" s="977">
        <v>0</v>
      </c>
      <c r="L15" s="746"/>
    </row>
    <row r="16" spans="1:12" s="99" customFormat="1" ht="26.25" customHeight="1">
      <c r="A16" s="401">
        <v>8</v>
      </c>
      <c r="B16" s="312" t="s">
        <v>750</v>
      </c>
      <c r="C16" s="1097">
        <v>1</v>
      </c>
      <c r="D16" s="1097">
        <v>223</v>
      </c>
      <c r="E16" s="1097">
        <v>20894</v>
      </c>
      <c r="F16" s="913">
        <v>0</v>
      </c>
      <c r="G16" s="913">
        <v>514</v>
      </c>
      <c r="H16" s="913">
        <v>514</v>
      </c>
      <c r="I16" s="977">
        <v>0</v>
      </c>
      <c r="J16" s="977">
        <v>71.96</v>
      </c>
      <c r="K16" s="977">
        <v>71.96</v>
      </c>
      <c r="L16" s="746"/>
    </row>
    <row r="17" spans="1:12" s="99" customFormat="1" ht="26.25" customHeight="1">
      <c r="A17" s="401">
        <v>9</v>
      </c>
      <c r="B17" s="312" t="s">
        <v>751</v>
      </c>
      <c r="C17" s="1097">
        <v>2</v>
      </c>
      <c r="D17" s="1097">
        <v>401</v>
      </c>
      <c r="E17" s="1097">
        <v>34148</v>
      </c>
      <c r="F17" s="913">
        <v>131</v>
      </c>
      <c r="G17" s="913">
        <v>141</v>
      </c>
      <c r="H17" s="913">
        <v>272</v>
      </c>
      <c r="I17" s="977">
        <v>18.34</v>
      </c>
      <c r="J17" s="977">
        <v>19.74</v>
      </c>
      <c r="K17" s="977">
        <v>38.08</v>
      </c>
      <c r="L17" s="746"/>
    </row>
    <row r="18" spans="1:12" s="99" customFormat="1" ht="26.25" customHeight="1">
      <c r="A18" s="401">
        <v>10</v>
      </c>
      <c r="B18" s="312" t="s">
        <v>752</v>
      </c>
      <c r="C18" s="1097">
        <v>3</v>
      </c>
      <c r="D18" s="1097">
        <v>544</v>
      </c>
      <c r="E18" s="1097">
        <v>34936</v>
      </c>
      <c r="F18" s="913">
        <v>128</v>
      </c>
      <c r="G18" s="913">
        <v>544</v>
      </c>
      <c r="H18" s="913">
        <v>672</v>
      </c>
      <c r="I18" s="977">
        <v>17.92</v>
      </c>
      <c r="J18" s="977">
        <v>76.16</v>
      </c>
      <c r="K18" s="977">
        <v>94.08</v>
      </c>
      <c r="L18" s="746"/>
    </row>
    <row r="19" spans="1:12" s="99" customFormat="1" ht="26.25" customHeight="1">
      <c r="A19" s="401">
        <v>11</v>
      </c>
      <c r="B19" s="312" t="s">
        <v>753</v>
      </c>
      <c r="C19" s="1097">
        <v>1</v>
      </c>
      <c r="D19" s="1097">
        <v>122</v>
      </c>
      <c r="E19" s="1097">
        <v>16133</v>
      </c>
      <c r="F19" s="913">
        <v>17</v>
      </c>
      <c r="G19" s="913">
        <v>0</v>
      </c>
      <c r="H19" s="913">
        <v>17</v>
      </c>
      <c r="I19" s="977">
        <v>2.38</v>
      </c>
      <c r="J19" s="977">
        <v>0</v>
      </c>
      <c r="K19" s="977">
        <v>2.38</v>
      </c>
      <c r="L19" s="746"/>
    </row>
    <row r="20" spans="1:12" s="99" customFormat="1" ht="26.25" customHeight="1">
      <c r="A20" s="401">
        <v>12</v>
      </c>
      <c r="B20" s="312" t="s">
        <v>754</v>
      </c>
      <c r="C20" s="1097">
        <v>4</v>
      </c>
      <c r="D20" s="1097">
        <v>284</v>
      </c>
      <c r="E20" s="1097">
        <v>25721</v>
      </c>
      <c r="F20" s="913">
        <v>210</v>
      </c>
      <c r="G20" s="913">
        <v>390</v>
      </c>
      <c r="H20" s="913">
        <v>600</v>
      </c>
      <c r="I20" s="977">
        <v>29.4</v>
      </c>
      <c r="J20" s="977">
        <v>54.6</v>
      </c>
      <c r="K20" s="977">
        <v>84</v>
      </c>
      <c r="L20" s="746"/>
    </row>
    <row r="21" spans="1:12" s="99" customFormat="1" ht="26.25" customHeight="1">
      <c r="A21" s="401">
        <v>13</v>
      </c>
      <c r="B21" s="312" t="s">
        <v>755</v>
      </c>
      <c r="C21" s="1097">
        <v>1</v>
      </c>
      <c r="D21" s="1097">
        <v>211</v>
      </c>
      <c r="E21" s="1097">
        <v>30389</v>
      </c>
      <c r="F21" s="913">
        <v>0</v>
      </c>
      <c r="G21" s="913">
        <v>533</v>
      </c>
      <c r="H21" s="913">
        <v>533</v>
      </c>
      <c r="I21" s="977">
        <v>0</v>
      </c>
      <c r="J21" s="977">
        <v>74.62</v>
      </c>
      <c r="K21" s="977">
        <v>74.62</v>
      </c>
      <c r="L21" s="746"/>
    </row>
    <row r="22" spans="1:12" s="397" customFormat="1" ht="26.25" customHeight="1">
      <c r="A22" s="1580" t="s">
        <v>756</v>
      </c>
      <c r="B22" s="1580"/>
      <c r="C22" s="914">
        <v>28</v>
      </c>
      <c r="D22" s="914">
        <v>3851</v>
      </c>
      <c r="E22" s="914">
        <v>432326</v>
      </c>
      <c r="F22" s="914">
        <v>903</v>
      </c>
      <c r="G22" s="914">
        <v>4092</v>
      </c>
      <c r="H22" s="914">
        <v>4995</v>
      </c>
      <c r="I22" s="915">
        <v>126.41999999999999</v>
      </c>
      <c r="J22" s="915">
        <v>572.88</v>
      </c>
      <c r="K22" s="915">
        <v>699.3000000000001</v>
      </c>
      <c r="L22" s="402">
        <f>SUM(L9:L21)</f>
        <v>0</v>
      </c>
    </row>
    <row r="23" spans="1:6" s="99" customFormat="1" ht="15.75" customHeight="1">
      <c r="A23" s="397"/>
      <c r="B23" s="397"/>
      <c r="C23" s="397"/>
      <c r="D23" s="397"/>
      <c r="E23" s="397"/>
      <c r="F23" s="397"/>
    </row>
    <row r="24" spans="1:12" s="99" customFormat="1" ht="60" customHeight="1">
      <c r="A24" s="1489" t="s">
        <v>722</v>
      </c>
      <c r="B24" s="1489"/>
      <c r="C24" s="97"/>
      <c r="D24" s="98"/>
      <c r="I24" s="1587" t="s">
        <v>723</v>
      </c>
      <c r="J24" s="1587"/>
      <c r="K24" s="1587"/>
      <c r="L24" s="1587"/>
    </row>
  </sheetData>
  <sheetProtection/>
  <mergeCells count="13">
    <mergeCell ref="A22:B22"/>
    <mergeCell ref="A24:B24"/>
    <mergeCell ref="I24:L24"/>
    <mergeCell ref="A1:I1"/>
    <mergeCell ref="J1:K1"/>
    <mergeCell ref="A2:K2"/>
    <mergeCell ref="A4:K4"/>
    <mergeCell ref="J5:L5"/>
    <mergeCell ref="A6:A7"/>
    <mergeCell ref="B6:B7"/>
    <mergeCell ref="C6:C7"/>
    <mergeCell ref="D6:H6"/>
    <mergeCell ref="I6:K6"/>
  </mergeCells>
  <printOptions horizontalCentered="1"/>
  <pageMargins left="0.71" right="0.2" top="0.21" bottom="0.2" header="0.2" footer="0.2"/>
  <pageSetup horizontalDpi="600" verticalDpi="600" orientation="landscape" paperSize="9" scale="85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0FD9C6"/>
  </sheetPr>
  <dimension ref="A1:O24"/>
  <sheetViews>
    <sheetView view="pageBreakPreview" zoomScale="80" zoomScaleSheetLayoutView="80" zoomScalePageLayoutView="0" workbookViewId="0" topLeftCell="A6">
      <selection activeCell="G34" sqref="G34"/>
    </sheetView>
  </sheetViews>
  <sheetFormatPr defaultColWidth="9.140625" defaultRowHeight="12.75"/>
  <cols>
    <col min="1" max="1" width="7.8515625" style="0" customWidth="1"/>
    <col min="2" max="2" width="16.7109375" style="0" customWidth="1"/>
    <col min="3" max="3" width="10.57421875" style="0" customWidth="1"/>
    <col min="4" max="4" width="12.7109375" style="0" customWidth="1"/>
    <col min="7" max="7" width="12.28125" style="0" customWidth="1"/>
    <col min="8" max="8" width="11.421875" style="0" customWidth="1"/>
    <col min="9" max="9" width="10.28125" style="0" customWidth="1"/>
    <col min="10" max="11" width="8.7109375" style="53" customWidth="1"/>
    <col min="12" max="12" width="9.28125" style="0" customWidth="1"/>
    <col min="13" max="13" width="9.421875" style="0" customWidth="1"/>
    <col min="14" max="15" width="8.7109375" style="0" customWidth="1"/>
  </cols>
  <sheetData>
    <row r="1" spans="1:15" ht="18">
      <c r="A1" s="1581" t="s">
        <v>0</v>
      </c>
      <c r="B1" s="1581"/>
      <c r="C1" s="1581"/>
      <c r="D1" s="1581"/>
      <c r="E1" s="1581"/>
      <c r="F1" s="1581"/>
      <c r="G1" s="1581"/>
      <c r="H1" s="1581"/>
      <c r="I1" s="1581"/>
      <c r="J1" s="1581"/>
      <c r="K1" s="1581"/>
      <c r="L1" s="1581"/>
      <c r="M1" s="1581"/>
      <c r="N1" s="1581"/>
      <c r="O1" s="41" t="s">
        <v>481</v>
      </c>
    </row>
    <row r="2" spans="1:15" ht="21">
      <c r="A2" s="1582" t="s">
        <v>655</v>
      </c>
      <c r="B2" s="1582"/>
      <c r="C2" s="1582"/>
      <c r="D2" s="1582"/>
      <c r="E2" s="1582"/>
      <c r="F2" s="1582"/>
      <c r="G2" s="1582"/>
      <c r="H2" s="1582"/>
      <c r="I2" s="1582"/>
      <c r="J2" s="1582"/>
      <c r="K2" s="1582"/>
      <c r="L2" s="1582"/>
      <c r="M2" s="1582"/>
      <c r="N2" s="1582"/>
      <c r="O2" s="1582"/>
    </row>
    <row r="3" spans="1:11" ht="15">
      <c r="A3" s="35"/>
      <c r="B3" s="35"/>
      <c r="C3" s="35"/>
      <c r="D3" s="35"/>
      <c r="E3" s="35"/>
      <c r="F3" s="35"/>
      <c r="G3" s="35"/>
      <c r="H3" s="35"/>
      <c r="I3" s="35"/>
      <c r="J3" s="52"/>
      <c r="K3" s="52"/>
    </row>
    <row r="4" spans="1:15" ht="18">
      <c r="A4" s="1581" t="s">
        <v>480</v>
      </c>
      <c r="B4" s="1581"/>
      <c r="C4" s="1581"/>
      <c r="D4" s="1581"/>
      <c r="E4" s="1581"/>
      <c r="F4" s="1581"/>
      <c r="G4" s="1581"/>
      <c r="H4" s="1581"/>
      <c r="I4" s="1581"/>
      <c r="J4" s="1581"/>
      <c r="K4" s="1581"/>
      <c r="L4" s="1581"/>
      <c r="M4" s="1581"/>
      <c r="N4" s="1581"/>
      <c r="O4" s="1581"/>
    </row>
    <row r="5" spans="1:15" ht="21.75" customHeight="1">
      <c r="A5" s="36" t="s">
        <v>793</v>
      </c>
      <c r="B5" s="36"/>
      <c r="C5" s="36"/>
      <c r="D5" s="36"/>
      <c r="E5" s="36"/>
      <c r="F5" s="36"/>
      <c r="G5" s="36"/>
      <c r="H5" s="36"/>
      <c r="I5" s="36"/>
      <c r="J5" s="713"/>
      <c r="K5" s="52"/>
      <c r="M5" s="1693" t="s">
        <v>794</v>
      </c>
      <c r="N5" s="1693"/>
      <c r="O5" s="1693"/>
    </row>
    <row r="6" spans="1:15" s="704" customFormat="1" ht="48.75" customHeight="1">
      <c r="A6" s="1583" t="s">
        <v>2</v>
      </c>
      <c r="B6" s="1583" t="s">
        <v>3</v>
      </c>
      <c r="C6" s="1583" t="s">
        <v>283</v>
      </c>
      <c r="D6" s="1697" t="s">
        <v>284</v>
      </c>
      <c r="E6" s="1697" t="s">
        <v>285</v>
      </c>
      <c r="F6" s="1697" t="s">
        <v>286</v>
      </c>
      <c r="G6" s="1697" t="s">
        <v>287</v>
      </c>
      <c r="H6" s="1583" t="s">
        <v>288</v>
      </c>
      <c r="I6" s="1583"/>
      <c r="J6" s="1699" t="s">
        <v>289</v>
      </c>
      <c r="K6" s="1699"/>
      <c r="L6" s="1583" t="s">
        <v>290</v>
      </c>
      <c r="M6" s="1583"/>
      <c r="N6" s="1583" t="s">
        <v>291</v>
      </c>
      <c r="O6" s="1583"/>
    </row>
    <row r="7" spans="1:15" s="704" customFormat="1" ht="60.75" customHeight="1">
      <c r="A7" s="1583"/>
      <c r="B7" s="1583"/>
      <c r="C7" s="1583"/>
      <c r="D7" s="1698"/>
      <c r="E7" s="1698"/>
      <c r="F7" s="1698"/>
      <c r="G7" s="1698"/>
      <c r="H7" s="973" t="s">
        <v>292</v>
      </c>
      <c r="I7" s="973" t="s">
        <v>293</v>
      </c>
      <c r="J7" s="1100" t="s">
        <v>292</v>
      </c>
      <c r="K7" s="1100" t="s">
        <v>293</v>
      </c>
      <c r="L7" s="973" t="s">
        <v>292</v>
      </c>
      <c r="M7" s="973" t="s">
        <v>293</v>
      </c>
      <c r="N7" s="973" t="s">
        <v>292</v>
      </c>
      <c r="O7" s="973" t="s">
        <v>293</v>
      </c>
    </row>
    <row r="8" spans="1:15" ht="15">
      <c r="A8" s="37" t="s">
        <v>236</v>
      </c>
      <c r="B8" s="37" t="s">
        <v>237</v>
      </c>
      <c r="C8" s="37" t="s">
        <v>238</v>
      </c>
      <c r="D8" s="37" t="s">
        <v>239</v>
      </c>
      <c r="E8" s="37" t="s">
        <v>240</v>
      </c>
      <c r="F8" s="37" t="s">
        <v>241</v>
      </c>
      <c r="G8" s="37" t="s">
        <v>242</v>
      </c>
      <c r="H8" s="37" t="s">
        <v>243</v>
      </c>
      <c r="I8" s="37" t="s">
        <v>264</v>
      </c>
      <c r="J8" s="56" t="s">
        <v>265</v>
      </c>
      <c r="K8" s="56" t="s">
        <v>266</v>
      </c>
      <c r="L8" s="37" t="s">
        <v>294</v>
      </c>
      <c r="M8" s="37" t="s">
        <v>295</v>
      </c>
      <c r="N8" s="37" t="s">
        <v>296</v>
      </c>
      <c r="O8" s="37" t="s">
        <v>297</v>
      </c>
    </row>
    <row r="9" spans="1:15" s="99" customFormat="1" ht="21" customHeight="1">
      <c r="A9" s="401">
        <v>1</v>
      </c>
      <c r="B9" s="312" t="s">
        <v>743</v>
      </c>
      <c r="C9" s="744" t="s">
        <v>7</v>
      </c>
      <c r="D9" s="744" t="s">
        <v>7</v>
      </c>
      <c r="E9" s="744" t="s">
        <v>7</v>
      </c>
      <c r="F9" s="744" t="s">
        <v>7</v>
      </c>
      <c r="G9" s="744" t="s">
        <v>7</v>
      </c>
      <c r="H9" s="744" t="s">
        <v>7</v>
      </c>
      <c r="I9" s="744" t="s">
        <v>7</v>
      </c>
      <c r="J9" s="1101" t="s">
        <v>7</v>
      </c>
      <c r="K9" s="1101" t="s">
        <v>7</v>
      </c>
      <c r="L9" s="744" t="s">
        <v>7</v>
      </c>
      <c r="M9" s="744" t="s">
        <v>7</v>
      </c>
      <c r="N9" s="744" t="s">
        <v>7</v>
      </c>
      <c r="O9" s="744" t="s">
        <v>7</v>
      </c>
    </row>
    <row r="10" spans="1:15" s="99" customFormat="1" ht="21" customHeight="1">
      <c r="A10" s="401">
        <v>2</v>
      </c>
      <c r="B10" s="312" t="s">
        <v>744</v>
      </c>
      <c r="C10" s="744" t="s">
        <v>7</v>
      </c>
      <c r="D10" s="744" t="s">
        <v>7</v>
      </c>
      <c r="E10" s="744" t="s">
        <v>7</v>
      </c>
      <c r="F10" s="744" t="s">
        <v>7</v>
      </c>
      <c r="G10" s="744" t="s">
        <v>7</v>
      </c>
      <c r="H10" s="744" t="s">
        <v>7</v>
      </c>
      <c r="I10" s="744" t="s">
        <v>7</v>
      </c>
      <c r="J10" s="1101" t="s">
        <v>7</v>
      </c>
      <c r="K10" s="1101" t="s">
        <v>7</v>
      </c>
      <c r="L10" s="744" t="s">
        <v>7</v>
      </c>
      <c r="M10" s="744" t="s">
        <v>7</v>
      </c>
      <c r="N10" s="744" t="s">
        <v>7</v>
      </c>
      <c r="O10" s="744" t="s">
        <v>7</v>
      </c>
    </row>
    <row r="11" spans="1:15" s="99" customFormat="1" ht="21" customHeight="1">
      <c r="A11" s="401">
        <v>3</v>
      </c>
      <c r="B11" s="312" t="s">
        <v>745</v>
      </c>
      <c r="C11" s="744" t="s">
        <v>7</v>
      </c>
      <c r="D11" s="744" t="s">
        <v>7</v>
      </c>
      <c r="E11" s="744" t="s">
        <v>7</v>
      </c>
      <c r="F11" s="744" t="s">
        <v>7</v>
      </c>
      <c r="G11" s="744" t="s">
        <v>7</v>
      </c>
      <c r="H11" s="744" t="s">
        <v>7</v>
      </c>
      <c r="I11" s="744" t="s">
        <v>7</v>
      </c>
      <c r="J11" s="1101" t="s">
        <v>7</v>
      </c>
      <c r="K11" s="1101" t="s">
        <v>7</v>
      </c>
      <c r="L11" s="744" t="s">
        <v>7</v>
      </c>
      <c r="M11" s="744" t="s">
        <v>7</v>
      </c>
      <c r="N11" s="744" t="s">
        <v>7</v>
      </c>
      <c r="O11" s="744" t="s">
        <v>7</v>
      </c>
    </row>
    <row r="12" spans="1:15" s="99" customFormat="1" ht="21" customHeight="1">
      <c r="A12" s="401">
        <v>4</v>
      </c>
      <c r="B12" s="312" t="s">
        <v>746</v>
      </c>
      <c r="C12" s="744" t="s">
        <v>7</v>
      </c>
      <c r="D12" s="744" t="s">
        <v>7</v>
      </c>
      <c r="E12" s="744" t="s">
        <v>7</v>
      </c>
      <c r="F12" s="744" t="s">
        <v>7</v>
      </c>
      <c r="G12" s="744" t="s">
        <v>7</v>
      </c>
      <c r="H12" s="744" t="s">
        <v>7</v>
      </c>
      <c r="I12" s="744" t="s">
        <v>7</v>
      </c>
      <c r="J12" s="1101" t="s">
        <v>7</v>
      </c>
      <c r="K12" s="1101" t="s">
        <v>7</v>
      </c>
      <c r="L12" s="744" t="s">
        <v>7</v>
      </c>
      <c r="M12" s="744" t="s">
        <v>7</v>
      </c>
      <c r="N12" s="744" t="s">
        <v>7</v>
      </c>
      <c r="O12" s="744" t="s">
        <v>7</v>
      </c>
    </row>
    <row r="13" spans="1:15" s="99" customFormat="1" ht="29.25" customHeight="1">
      <c r="A13" s="401">
        <v>5</v>
      </c>
      <c r="B13" s="312" t="s">
        <v>747</v>
      </c>
      <c r="C13" s="744">
        <v>1</v>
      </c>
      <c r="D13" s="1104" t="s">
        <v>956</v>
      </c>
      <c r="E13" s="744">
        <v>420</v>
      </c>
      <c r="F13" s="744">
        <v>61130</v>
      </c>
      <c r="G13" s="744" t="s">
        <v>972</v>
      </c>
      <c r="H13" s="1099">
        <v>2017.9</v>
      </c>
      <c r="I13" s="1099">
        <f>F13*220*0.000135</f>
        <v>1815.561</v>
      </c>
      <c r="J13" s="1102">
        <v>536.15</v>
      </c>
      <c r="K13" s="1102">
        <v>536.15</v>
      </c>
      <c r="L13" s="1099">
        <f>F13*220*5.5/100000</f>
        <v>739.673</v>
      </c>
      <c r="M13" s="1099">
        <f>L13</f>
        <v>739.673</v>
      </c>
      <c r="N13" s="1099">
        <v>13.62</v>
      </c>
      <c r="O13" s="1099">
        <f>I13*750/100000</f>
        <v>13.6167075</v>
      </c>
    </row>
    <row r="14" spans="1:15" s="99" customFormat="1" ht="21" customHeight="1">
      <c r="A14" s="401">
        <v>6</v>
      </c>
      <c r="B14" s="312" t="s">
        <v>748</v>
      </c>
      <c r="C14" s="744" t="s">
        <v>7</v>
      </c>
      <c r="D14" s="744" t="s">
        <v>7</v>
      </c>
      <c r="E14" s="744" t="s">
        <v>7</v>
      </c>
      <c r="F14" s="744" t="s">
        <v>7</v>
      </c>
      <c r="G14" s="744" t="s">
        <v>7</v>
      </c>
      <c r="H14" s="744" t="s">
        <v>7</v>
      </c>
      <c r="I14" s="744" t="s">
        <v>7</v>
      </c>
      <c r="J14" s="1101" t="s">
        <v>7</v>
      </c>
      <c r="K14" s="1101" t="s">
        <v>7</v>
      </c>
      <c r="L14" s="744" t="s">
        <v>7</v>
      </c>
      <c r="M14" s="744" t="s">
        <v>7</v>
      </c>
      <c r="N14" s="744" t="s">
        <v>7</v>
      </c>
      <c r="O14" s="744" t="s">
        <v>7</v>
      </c>
    </row>
    <row r="15" spans="1:15" s="99" customFormat="1" ht="21" customHeight="1">
      <c r="A15" s="401">
        <v>7</v>
      </c>
      <c r="B15" s="312" t="s">
        <v>749</v>
      </c>
      <c r="C15" s="744" t="s">
        <v>7</v>
      </c>
      <c r="D15" s="744" t="s">
        <v>7</v>
      </c>
      <c r="E15" s="744" t="s">
        <v>7</v>
      </c>
      <c r="F15" s="744" t="s">
        <v>7</v>
      </c>
      <c r="G15" s="744" t="s">
        <v>7</v>
      </c>
      <c r="H15" s="744" t="s">
        <v>7</v>
      </c>
      <c r="I15" s="744" t="s">
        <v>7</v>
      </c>
      <c r="J15" s="1101" t="s">
        <v>7</v>
      </c>
      <c r="K15" s="1101" t="s">
        <v>7</v>
      </c>
      <c r="L15" s="744" t="s">
        <v>7</v>
      </c>
      <c r="M15" s="744" t="s">
        <v>7</v>
      </c>
      <c r="N15" s="744" t="s">
        <v>7</v>
      </c>
      <c r="O15" s="744" t="s">
        <v>7</v>
      </c>
    </row>
    <row r="16" spans="1:15" s="99" customFormat="1" ht="21" customHeight="1">
      <c r="A16" s="401">
        <v>8</v>
      </c>
      <c r="B16" s="312" t="s">
        <v>750</v>
      </c>
      <c r="C16" s="744">
        <v>1</v>
      </c>
      <c r="D16" s="1104" t="s">
        <v>955</v>
      </c>
      <c r="E16" s="744">
        <v>225</v>
      </c>
      <c r="F16" s="744">
        <v>20000</v>
      </c>
      <c r="G16" s="744" t="s">
        <v>954</v>
      </c>
      <c r="H16" s="1099">
        <f>F16*220*0.000144</f>
        <v>633.6</v>
      </c>
      <c r="I16" s="1099">
        <f>F16*220*0.000135</f>
        <v>594</v>
      </c>
      <c r="J16" s="1102">
        <v>81.054</v>
      </c>
      <c r="K16" s="1102">
        <v>81.054</v>
      </c>
      <c r="L16" s="1099">
        <f>F16*210*5.5/100000</f>
        <v>231</v>
      </c>
      <c r="M16" s="1099">
        <f>L16</f>
        <v>231</v>
      </c>
      <c r="N16" s="1099">
        <v>4.46</v>
      </c>
      <c r="O16" s="1099">
        <f>I16*750/100000</f>
        <v>4.455</v>
      </c>
    </row>
    <row r="17" spans="1:15" s="99" customFormat="1" ht="21" customHeight="1">
      <c r="A17" s="401">
        <v>9</v>
      </c>
      <c r="B17" s="312" t="s">
        <v>751</v>
      </c>
      <c r="C17" s="744" t="s">
        <v>7</v>
      </c>
      <c r="D17" s="744" t="s">
        <v>7</v>
      </c>
      <c r="E17" s="744" t="s">
        <v>7</v>
      </c>
      <c r="F17" s="744" t="s">
        <v>7</v>
      </c>
      <c r="G17" s="744" t="s">
        <v>7</v>
      </c>
      <c r="H17" s="744" t="s">
        <v>7</v>
      </c>
      <c r="I17" s="744" t="s">
        <v>7</v>
      </c>
      <c r="J17" s="1101" t="s">
        <v>7</v>
      </c>
      <c r="K17" s="1101" t="s">
        <v>7</v>
      </c>
      <c r="L17" s="744" t="s">
        <v>7</v>
      </c>
      <c r="M17" s="744" t="s">
        <v>7</v>
      </c>
      <c r="N17" s="744" t="s">
        <v>7</v>
      </c>
      <c r="O17" s="744" t="s">
        <v>7</v>
      </c>
    </row>
    <row r="18" spans="1:15" s="99" customFormat="1" ht="21" customHeight="1">
      <c r="A18" s="401">
        <v>10</v>
      </c>
      <c r="B18" s="312" t="s">
        <v>752</v>
      </c>
      <c r="C18" s="744" t="s">
        <v>7</v>
      </c>
      <c r="D18" s="744" t="s">
        <v>7</v>
      </c>
      <c r="E18" s="744" t="s">
        <v>7</v>
      </c>
      <c r="F18" s="744" t="s">
        <v>7</v>
      </c>
      <c r="G18" s="744" t="s">
        <v>7</v>
      </c>
      <c r="H18" s="744" t="s">
        <v>7</v>
      </c>
      <c r="I18" s="744" t="s">
        <v>7</v>
      </c>
      <c r="J18" s="1101" t="s">
        <v>7</v>
      </c>
      <c r="K18" s="1101" t="s">
        <v>7</v>
      </c>
      <c r="L18" s="744" t="s">
        <v>7</v>
      </c>
      <c r="M18" s="744" t="s">
        <v>7</v>
      </c>
      <c r="N18" s="744" t="s">
        <v>7</v>
      </c>
      <c r="O18" s="744" t="s">
        <v>7</v>
      </c>
    </row>
    <row r="19" spans="1:15" s="99" customFormat="1" ht="21" customHeight="1">
      <c r="A19" s="401">
        <v>11</v>
      </c>
      <c r="B19" s="312" t="s">
        <v>753</v>
      </c>
      <c r="C19" s="744" t="s">
        <v>7</v>
      </c>
      <c r="D19" s="744" t="s">
        <v>7</v>
      </c>
      <c r="E19" s="744" t="s">
        <v>7</v>
      </c>
      <c r="F19" s="744" t="s">
        <v>7</v>
      </c>
      <c r="G19" s="744" t="s">
        <v>7</v>
      </c>
      <c r="H19" s="744" t="s">
        <v>7</v>
      </c>
      <c r="I19" s="744" t="s">
        <v>7</v>
      </c>
      <c r="J19" s="1101" t="s">
        <v>7</v>
      </c>
      <c r="K19" s="1101" t="s">
        <v>7</v>
      </c>
      <c r="L19" s="744" t="s">
        <v>7</v>
      </c>
      <c r="M19" s="744" t="s">
        <v>7</v>
      </c>
      <c r="N19" s="744" t="s">
        <v>7</v>
      </c>
      <c r="O19" s="744" t="s">
        <v>7</v>
      </c>
    </row>
    <row r="20" spans="1:15" s="99" customFormat="1" ht="21" customHeight="1">
      <c r="A20" s="401">
        <v>12</v>
      </c>
      <c r="B20" s="312" t="s">
        <v>754</v>
      </c>
      <c r="C20" s="744" t="s">
        <v>7</v>
      </c>
      <c r="D20" s="744" t="s">
        <v>7</v>
      </c>
      <c r="E20" s="744" t="s">
        <v>7</v>
      </c>
      <c r="F20" s="744" t="s">
        <v>7</v>
      </c>
      <c r="G20" s="744" t="s">
        <v>7</v>
      </c>
      <c r="H20" s="744" t="s">
        <v>7</v>
      </c>
      <c r="I20" s="744" t="s">
        <v>7</v>
      </c>
      <c r="J20" s="1101" t="s">
        <v>7</v>
      </c>
      <c r="K20" s="1101" t="s">
        <v>7</v>
      </c>
      <c r="L20" s="744" t="s">
        <v>7</v>
      </c>
      <c r="M20" s="744" t="s">
        <v>7</v>
      </c>
      <c r="N20" s="744" t="s">
        <v>7</v>
      </c>
      <c r="O20" s="744" t="s">
        <v>7</v>
      </c>
    </row>
    <row r="21" spans="1:15" s="99" customFormat="1" ht="21" customHeight="1">
      <c r="A21" s="401">
        <v>13</v>
      </c>
      <c r="B21" s="312" t="s">
        <v>755</v>
      </c>
      <c r="C21" s="744">
        <v>1</v>
      </c>
      <c r="D21" s="1104" t="s">
        <v>1012</v>
      </c>
      <c r="E21" s="744">
        <v>211</v>
      </c>
      <c r="F21" s="744">
        <v>30389</v>
      </c>
      <c r="G21" s="744" t="s">
        <v>973</v>
      </c>
      <c r="H21" s="1099">
        <f>F21*220*0.000135</f>
        <v>902.5533</v>
      </c>
      <c r="I21" s="1099">
        <v>725.6</v>
      </c>
      <c r="J21" s="1101">
        <v>26.43</v>
      </c>
      <c r="K21" s="1101">
        <f>J21</f>
        <v>26.43</v>
      </c>
      <c r="L21" s="1099">
        <f>F21*215*5.5/100000</f>
        <v>359.349925</v>
      </c>
      <c r="M21" s="744">
        <f>L21</f>
        <v>359.349925</v>
      </c>
      <c r="N21" s="1099">
        <v>5.442</v>
      </c>
      <c r="O21" s="1099">
        <f>I21*750/100000</f>
        <v>5.442</v>
      </c>
    </row>
    <row r="22" spans="1:15" s="1103" customFormat="1" ht="28.5" customHeight="1">
      <c r="A22" s="1700" t="s">
        <v>756</v>
      </c>
      <c r="B22" s="1700"/>
      <c r="C22" s="1196">
        <f>SUM(C9:C21)</f>
        <v>3</v>
      </c>
      <c r="D22" s="1197" t="s">
        <v>7</v>
      </c>
      <c r="E22" s="1196">
        <f>SUM(E9:E21)</f>
        <v>856</v>
      </c>
      <c r="F22" s="1196">
        <f>SUM(F9:F21)</f>
        <v>111519</v>
      </c>
      <c r="G22" s="1197" t="s">
        <v>7</v>
      </c>
      <c r="H22" s="1198">
        <f>SUM(H9:H21)</f>
        <v>3554.0533</v>
      </c>
      <c r="I22" s="1198">
        <f>SUM(I9:I21)</f>
        <v>3135.1609999999996</v>
      </c>
      <c r="J22" s="1199">
        <f aca="true" t="shared" si="0" ref="J22:O22">SUM(J9:J21)</f>
        <v>643.6339999999999</v>
      </c>
      <c r="K22" s="1199">
        <f t="shared" si="0"/>
        <v>643.6339999999999</v>
      </c>
      <c r="L22" s="1198">
        <f t="shared" si="0"/>
        <v>1330.022925</v>
      </c>
      <c r="M22" s="1198">
        <f t="shared" si="0"/>
        <v>1330.022925</v>
      </c>
      <c r="N22" s="1198">
        <f t="shared" si="0"/>
        <v>23.522</v>
      </c>
      <c r="O22" s="1198">
        <f t="shared" si="0"/>
        <v>23.513707500000002</v>
      </c>
    </row>
    <row r="23" spans="1:11" s="99" customFormat="1" ht="15.75" customHeight="1">
      <c r="A23" s="397"/>
      <c r="B23" s="397"/>
      <c r="C23" s="397"/>
      <c r="D23" s="397"/>
      <c r="E23" s="397"/>
      <c r="F23" s="397"/>
      <c r="G23" s="397"/>
      <c r="H23" s="397"/>
      <c r="J23" s="447"/>
      <c r="K23" s="447"/>
    </row>
    <row r="24" spans="1:15" s="99" customFormat="1" ht="60" customHeight="1">
      <c r="A24" s="1489" t="s">
        <v>722</v>
      </c>
      <c r="B24" s="1489"/>
      <c r="C24" s="97"/>
      <c r="D24" s="98"/>
      <c r="E24" s="98"/>
      <c r="J24" s="447"/>
      <c r="K24" s="1587" t="s">
        <v>723</v>
      </c>
      <c r="L24" s="1587"/>
      <c r="M24" s="1587"/>
      <c r="N24" s="1587"/>
      <c r="O24" s="1587"/>
    </row>
  </sheetData>
  <sheetProtection/>
  <mergeCells count="18">
    <mergeCell ref="A1:N1"/>
    <mergeCell ref="A2:O2"/>
    <mergeCell ref="A4:O4"/>
    <mergeCell ref="M5:O5"/>
    <mergeCell ref="A6:A7"/>
    <mergeCell ref="B6:B7"/>
    <mergeCell ref="C6:C7"/>
    <mergeCell ref="D6:D7"/>
    <mergeCell ref="E6:E7"/>
    <mergeCell ref="F6:F7"/>
    <mergeCell ref="A24:B24"/>
    <mergeCell ref="K24:O24"/>
    <mergeCell ref="G6:G7"/>
    <mergeCell ref="H6:I6"/>
    <mergeCell ref="J6:K6"/>
    <mergeCell ref="L6:M6"/>
    <mergeCell ref="N6:O6"/>
    <mergeCell ref="A22:B22"/>
  </mergeCells>
  <printOptions horizontalCentered="1"/>
  <pageMargins left="0.71" right="0.2" top="0.2" bottom="0.2" header="0.2" footer="0.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FD9C6"/>
    <pageSetUpPr fitToPage="1"/>
  </sheetPr>
  <dimension ref="A2:IV35"/>
  <sheetViews>
    <sheetView view="pageBreakPreview" zoomScale="86" zoomScaleSheetLayoutView="86" zoomScalePageLayoutView="0" workbookViewId="0" topLeftCell="A6">
      <selection activeCell="R16" sqref="R16"/>
    </sheetView>
  </sheetViews>
  <sheetFormatPr defaultColWidth="9.140625" defaultRowHeight="12.75"/>
  <cols>
    <col min="1" max="1" width="4.8515625" style="130" customWidth="1"/>
    <col min="2" max="2" width="22.28125" style="130" customWidth="1"/>
    <col min="3" max="4" width="9.57421875" style="130" customWidth="1"/>
    <col min="5" max="5" width="9.140625" style="130" customWidth="1"/>
    <col min="6" max="6" width="10.7109375" style="130" customWidth="1"/>
    <col min="7" max="7" width="9.7109375" style="130" customWidth="1"/>
    <col min="8" max="8" width="9.28125" style="130" customWidth="1"/>
    <col min="9" max="9" width="8.7109375" style="130" customWidth="1"/>
    <col min="10" max="11" width="9.7109375" style="130" customWidth="1"/>
    <col min="12" max="12" width="9.140625" style="130" customWidth="1"/>
    <col min="13" max="13" width="9.28125" style="130" customWidth="1"/>
    <col min="14" max="14" width="9.7109375" style="137" customWidth="1"/>
    <col min="15" max="15" width="9.7109375" style="130" customWidth="1"/>
    <col min="16" max="16" width="9.8515625" style="130" customWidth="1"/>
    <col min="17" max="17" width="9.00390625" style="130" customWidth="1"/>
    <col min="18" max="18" width="9.8515625" style="130" customWidth="1"/>
    <col min="19" max="19" width="10.57421875" style="130" customWidth="1"/>
    <col min="20" max="20" width="8.8515625" style="130" customWidth="1"/>
    <col min="21" max="21" width="9.421875" style="130" customWidth="1"/>
    <col min="22" max="22" width="10.140625" style="130" customWidth="1"/>
    <col min="23" max="27" width="9.140625" style="130" customWidth="1"/>
    <col min="28" max="28" width="11.00390625" style="130" customWidth="1"/>
    <col min="29" max="30" width="8.8515625" style="130" hidden="1" customWidth="1"/>
    <col min="31" max="16384" width="9.140625" style="130" customWidth="1"/>
  </cols>
  <sheetData>
    <row r="1" ht="12.75"/>
    <row r="2" spans="7:20" ht="12.75">
      <c r="G2" s="1276"/>
      <c r="H2" s="1276"/>
      <c r="I2" s="1276"/>
      <c r="J2" s="1276"/>
      <c r="K2" s="1276"/>
      <c r="L2" s="1276"/>
      <c r="M2" s="1276"/>
      <c r="N2" s="1276"/>
      <c r="O2" s="1276"/>
      <c r="P2" s="590"/>
      <c r="Q2" s="590"/>
      <c r="R2" s="590"/>
      <c r="T2" s="593" t="s">
        <v>51</v>
      </c>
    </row>
    <row r="3" spans="1:21" ht="15">
      <c r="A3" s="1277" t="s">
        <v>49</v>
      </c>
      <c r="B3" s="1277"/>
      <c r="C3" s="1277"/>
      <c r="D3" s="1277"/>
      <c r="E3" s="1277"/>
      <c r="F3" s="1277"/>
      <c r="G3" s="1277"/>
      <c r="H3" s="1277"/>
      <c r="I3" s="1277"/>
      <c r="J3" s="1277"/>
      <c r="K3" s="1277"/>
      <c r="L3" s="1277"/>
      <c r="M3" s="1277"/>
      <c r="N3" s="1277"/>
      <c r="O3" s="1277"/>
      <c r="P3" s="1277"/>
      <c r="Q3" s="1277"/>
      <c r="R3" s="1277"/>
      <c r="S3" s="1277"/>
      <c r="T3" s="1277"/>
      <c r="U3" s="1277"/>
    </row>
    <row r="4" spans="1:256" ht="15.75">
      <c r="A4" s="1278" t="s">
        <v>655</v>
      </c>
      <c r="B4" s="1278"/>
      <c r="C4" s="1278"/>
      <c r="D4" s="1278"/>
      <c r="E4" s="1278"/>
      <c r="F4" s="1278"/>
      <c r="G4" s="1278"/>
      <c r="H4" s="1278"/>
      <c r="I4" s="1278"/>
      <c r="J4" s="1278"/>
      <c r="K4" s="1278"/>
      <c r="L4" s="1278"/>
      <c r="M4" s="1278"/>
      <c r="N4" s="1278"/>
      <c r="O4" s="1278"/>
      <c r="P4" s="1278"/>
      <c r="Q4" s="1278"/>
      <c r="R4" s="1278"/>
      <c r="S4" s="1278"/>
      <c r="T4" s="1278"/>
      <c r="U4" s="1278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  <c r="EZ4" s="132"/>
      <c r="FA4" s="132"/>
      <c r="FB4" s="132"/>
      <c r="FC4" s="132"/>
      <c r="FD4" s="132"/>
      <c r="FE4" s="132"/>
      <c r="FF4" s="132"/>
      <c r="FG4" s="132"/>
      <c r="FH4" s="132"/>
      <c r="FI4" s="132"/>
      <c r="FJ4" s="132"/>
      <c r="FK4" s="132"/>
      <c r="FL4" s="132"/>
      <c r="FM4" s="132"/>
      <c r="FN4" s="132"/>
      <c r="FO4" s="132"/>
      <c r="FP4" s="132"/>
      <c r="FQ4" s="132"/>
      <c r="FR4" s="132"/>
      <c r="FS4" s="132"/>
      <c r="FT4" s="132"/>
      <c r="FU4" s="132"/>
      <c r="FV4" s="132"/>
      <c r="FW4" s="132"/>
      <c r="FX4" s="132"/>
      <c r="FY4" s="132"/>
      <c r="FZ4" s="132"/>
      <c r="GA4" s="132"/>
      <c r="GB4" s="132"/>
      <c r="GC4" s="132"/>
      <c r="GD4" s="132"/>
      <c r="GE4" s="132"/>
      <c r="GF4" s="132"/>
      <c r="GG4" s="132"/>
      <c r="GH4" s="132"/>
      <c r="GI4" s="132"/>
      <c r="GJ4" s="132"/>
      <c r="GK4" s="132"/>
      <c r="GL4" s="132"/>
      <c r="GM4" s="132"/>
      <c r="GN4" s="132"/>
      <c r="GO4" s="132"/>
      <c r="GP4" s="132"/>
      <c r="GQ4" s="132"/>
      <c r="GR4" s="132"/>
      <c r="GS4" s="132"/>
      <c r="GT4" s="132"/>
      <c r="GU4" s="132"/>
      <c r="GV4" s="132"/>
      <c r="GW4" s="132"/>
      <c r="GX4" s="132"/>
      <c r="GY4" s="132"/>
      <c r="GZ4" s="132"/>
      <c r="HA4" s="132"/>
      <c r="HB4" s="132"/>
      <c r="HC4" s="132"/>
      <c r="HD4" s="132"/>
      <c r="HE4" s="132"/>
      <c r="HF4" s="132"/>
      <c r="HG4" s="132"/>
      <c r="HH4" s="132"/>
      <c r="HI4" s="132"/>
      <c r="HJ4" s="132"/>
      <c r="HK4" s="132"/>
      <c r="HL4" s="132"/>
      <c r="HM4" s="132"/>
      <c r="HN4" s="132"/>
      <c r="HO4" s="132"/>
      <c r="HP4" s="132"/>
      <c r="HQ4" s="132"/>
      <c r="HR4" s="132"/>
      <c r="HS4" s="132"/>
      <c r="HT4" s="132"/>
      <c r="HU4" s="132"/>
      <c r="HV4" s="132"/>
      <c r="HW4" s="132"/>
      <c r="HX4" s="132"/>
      <c r="HY4" s="132"/>
      <c r="HZ4" s="132"/>
      <c r="IA4" s="132"/>
      <c r="IB4" s="132"/>
      <c r="IC4" s="132"/>
      <c r="ID4" s="132"/>
      <c r="IE4" s="132"/>
      <c r="IF4" s="132"/>
      <c r="IG4" s="132"/>
      <c r="IH4" s="132"/>
      <c r="II4" s="132"/>
      <c r="IJ4" s="132"/>
      <c r="IK4" s="132"/>
      <c r="IL4" s="132"/>
      <c r="IM4" s="132"/>
      <c r="IN4" s="132"/>
      <c r="IO4" s="132"/>
      <c r="IP4" s="132"/>
      <c r="IQ4" s="132"/>
      <c r="IR4" s="132"/>
      <c r="IS4" s="132"/>
      <c r="IT4" s="132"/>
      <c r="IU4" s="132"/>
      <c r="IV4" s="132"/>
    </row>
    <row r="5" ht="12.75"/>
    <row r="6" spans="1:21" ht="15">
      <c r="A6" s="1279" t="s">
        <v>659</v>
      </c>
      <c r="B6" s="1279"/>
      <c r="C6" s="1279"/>
      <c r="D6" s="1279"/>
      <c r="E6" s="1279"/>
      <c r="F6" s="1279"/>
      <c r="G6" s="1279"/>
      <c r="H6" s="1279"/>
      <c r="I6" s="1279"/>
      <c r="J6" s="1279"/>
      <c r="K6" s="1279"/>
      <c r="L6" s="1279"/>
      <c r="M6" s="1279"/>
      <c r="N6" s="1279"/>
      <c r="O6" s="1279"/>
      <c r="P6" s="1279"/>
      <c r="Q6" s="1279"/>
      <c r="R6" s="1279"/>
      <c r="S6" s="1279"/>
      <c r="T6" s="1279"/>
      <c r="U6" s="1279"/>
    </row>
    <row r="7" spans="1:21" ht="15.75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</row>
    <row r="8" spans="1:21" ht="15.75">
      <c r="A8" s="1280" t="s">
        <v>721</v>
      </c>
      <c r="B8" s="1280"/>
      <c r="C8" s="1280"/>
      <c r="D8" s="591"/>
      <c r="E8" s="591"/>
      <c r="F8" s="1156"/>
      <c r="G8" s="342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</row>
    <row r="9" spans="21:256" ht="15">
      <c r="U9" s="1298" t="s">
        <v>418</v>
      </c>
      <c r="V9" s="1298"/>
      <c r="W9" s="596"/>
      <c r="X9" s="596"/>
      <c r="Y9" s="596"/>
      <c r="Z9" s="596"/>
      <c r="AA9" s="596"/>
      <c r="AB9" s="1282"/>
      <c r="AC9" s="1282"/>
      <c r="AD9" s="1282"/>
      <c r="AE9" s="596"/>
      <c r="AF9" s="596"/>
      <c r="AG9" s="596"/>
      <c r="AH9" s="596"/>
      <c r="AI9" s="596"/>
      <c r="AJ9" s="596"/>
      <c r="AK9" s="596"/>
      <c r="AL9" s="596"/>
      <c r="AM9" s="596"/>
      <c r="AN9" s="596"/>
      <c r="AO9" s="596"/>
      <c r="AP9" s="596"/>
      <c r="AQ9" s="596"/>
      <c r="AR9" s="596"/>
      <c r="AS9" s="596"/>
      <c r="AT9" s="596"/>
      <c r="AU9" s="596"/>
      <c r="AV9" s="596"/>
      <c r="AW9" s="596"/>
      <c r="AX9" s="596"/>
      <c r="AY9" s="596"/>
      <c r="AZ9" s="596"/>
      <c r="BA9" s="596"/>
      <c r="BB9" s="596"/>
      <c r="BC9" s="596"/>
      <c r="BD9" s="596"/>
      <c r="BE9" s="596"/>
      <c r="BF9" s="596"/>
      <c r="BG9" s="596"/>
      <c r="BH9" s="596"/>
      <c r="BI9" s="596"/>
      <c r="BJ9" s="596"/>
      <c r="BK9" s="596"/>
      <c r="BL9" s="596"/>
      <c r="BM9" s="596"/>
      <c r="BN9" s="596"/>
      <c r="BO9" s="596"/>
      <c r="BP9" s="596"/>
      <c r="BQ9" s="596"/>
      <c r="BR9" s="596"/>
      <c r="BS9" s="596"/>
      <c r="BT9" s="596"/>
      <c r="BU9" s="596"/>
      <c r="BV9" s="596"/>
      <c r="BW9" s="596"/>
      <c r="BX9" s="596"/>
      <c r="BY9" s="596"/>
      <c r="BZ9" s="596"/>
      <c r="CA9" s="596"/>
      <c r="CB9" s="596"/>
      <c r="CC9" s="596"/>
      <c r="CD9" s="596"/>
      <c r="CE9" s="596"/>
      <c r="CF9" s="596"/>
      <c r="CG9" s="596"/>
      <c r="CH9" s="596"/>
      <c r="CI9" s="596"/>
      <c r="CJ9" s="596"/>
      <c r="CK9" s="596"/>
      <c r="CL9" s="596"/>
      <c r="CM9" s="596"/>
      <c r="CN9" s="596"/>
      <c r="CO9" s="596"/>
      <c r="CP9" s="596"/>
      <c r="CQ9" s="596"/>
      <c r="CR9" s="596"/>
      <c r="CS9" s="596"/>
      <c r="CT9" s="596"/>
      <c r="CU9" s="596"/>
      <c r="CV9" s="596"/>
      <c r="CW9" s="596"/>
      <c r="CX9" s="596"/>
      <c r="CY9" s="596"/>
      <c r="CZ9" s="596"/>
      <c r="DA9" s="596"/>
      <c r="DB9" s="596"/>
      <c r="DC9" s="596"/>
      <c r="DD9" s="596"/>
      <c r="DE9" s="596"/>
      <c r="DF9" s="596"/>
      <c r="DG9" s="596"/>
      <c r="DH9" s="596"/>
      <c r="DI9" s="596"/>
      <c r="DJ9" s="596"/>
      <c r="DK9" s="596"/>
      <c r="DL9" s="596"/>
      <c r="DM9" s="596"/>
      <c r="DN9" s="596"/>
      <c r="DO9" s="596"/>
      <c r="DP9" s="596"/>
      <c r="DQ9" s="596"/>
      <c r="DR9" s="596"/>
      <c r="DS9" s="596"/>
      <c r="DT9" s="596"/>
      <c r="DU9" s="596"/>
      <c r="DV9" s="596"/>
      <c r="DW9" s="596"/>
      <c r="DX9" s="596"/>
      <c r="DY9" s="596"/>
      <c r="DZ9" s="596"/>
      <c r="EA9" s="596"/>
      <c r="EB9" s="596"/>
      <c r="EC9" s="596"/>
      <c r="ED9" s="596"/>
      <c r="EE9" s="596"/>
      <c r="EF9" s="596"/>
      <c r="EG9" s="596"/>
      <c r="EH9" s="596"/>
      <c r="EI9" s="596"/>
      <c r="EJ9" s="596"/>
      <c r="EK9" s="596"/>
      <c r="EL9" s="596"/>
      <c r="EM9" s="596"/>
      <c r="EN9" s="596"/>
      <c r="EO9" s="596"/>
      <c r="EP9" s="596"/>
      <c r="EQ9" s="596"/>
      <c r="ER9" s="596"/>
      <c r="ES9" s="596"/>
      <c r="ET9" s="596"/>
      <c r="EU9" s="596"/>
      <c r="EV9" s="596"/>
      <c r="EW9" s="596"/>
      <c r="EX9" s="596"/>
      <c r="EY9" s="596"/>
      <c r="EZ9" s="596"/>
      <c r="FA9" s="596"/>
      <c r="FB9" s="596"/>
      <c r="FC9" s="596"/>
      <c r="FD9" s="596"/>
      <c r="FE9" s="596"/>
      <c r="FF9" s="596"/>
      <c r="FG9" s="596"/>
      <c r="FH9" s="596"/>
      <c r="FI9" s="596"/>
      <c r="FJ9" s="596"/>
      <c r="FK9" s="596"/>
      <c r="FL9" s="596"/>
      <c r="FM9" s="596"/>
      <c r="FN9" s="596"/>
      <c r="FO9" s="596"/>
      <c r="FP9" s="596"/>
      <c r="FQ9" s="596"/>
      <c r="FR9" s="596"/>
      <c r="FS9" s="596"/>
      <c r="FT9" s="596"/>
      <c r="FU9" s="596"/>
      <c r="FV9" s="596"/>
      <c r="FW9" s="596"/>
      <c r="FX9" s="596"/>
      <c r="FY9" s="596"/>
      <c r="FZ9" s="596"/>
      <c r="GA9" s="596"/>
      <c r="GB9" s="596"/>
      <c r="GC9" s="596"/>
      <c r="GD9" s="596"/>
      <c r="GE9" s="596"/>
      <c r="GF9" s="596"/>
      <c r="GG9" s="596"/>
      <c r="GH9" s="596"/>
      <c r="GI9" s="596"/>
      <c r="GJ9" s="596"/>
      <c r="GK9" s="596"/>
      <c r="GL9" s="596"/>
      <c r="GM9" s="596"/>
      <c r="GN9" s="596"/>
      <c r="GO9" s="596"/>
      <c r="GP9" s="596"/>
      <c r="GQ9" s="596"/>
      <c r="GR9" s="596"/>
      <c r="GS9" s="596"/>
      <c r="GT9" s="596"/>
      <c r="GU9" s="596"/>
      <c r="GV9" s="596"/>
      <c r="GW9" s="596"/>
      <c r="GX9" s="596"/>
      <c r="GY9" s="596"/>
      <c r="GZ9" s="596"/>
      <c r="HA9" s="596"/>
      <c r="HB9" s="596"/>
      <c r="HC9" s="596"/>
      <c r="HD9" s="596"/>
      <c r="HE9" s="596"/>
      <c r="HF9" s="596"/>
      <c r="HG9" s="596"/>
      <c r="HH9" s="596"/>
      <c r="HI9" s="596"/>
      <c r="HJ9" s="596"/>
      <c r="HK9" s="596"/>
      <c r="HL9" s="596"/>
      <c r="HM9" s="596"/>
      <c r="HN9" s="596"/>
      <c r="HO9" s="596"/>
      <c r="HP9" s="596"/>
      <c r="HQ9" s="596"/>
      <c r="HR9" s="596"/>
      <c r="HS9" s="596"/>
      <c r="HT9" s="596"/>
      <c r="HU9" s="596"/>
      <c r="HV9" s="596"/>
      <c r="HW9" s="596"/>
      <c r="HX9" s="596"/>
      <c r="HY9" s="596"/>
      <c r="HZ9" s="596"/>
      <c r="IA9" s="596"/>
      <c r="IB9" s="596"/>
      <c r="IC9" s="596"/>
      <c r="ID9" s="596"/>
      <c r="IE9" s="596"/>
      <c r="IF9" s="596"/>
      <c r="IG9" s="596"/>
      <c r="IH9" s="596"/>
      <c r="II9" s="596"/>
      <c r="IJ9" s="596"/>
      <c r="IK9" s="596"/>
      <c r="IL9" s="596"/>
      <c r="IM9" s="596"/>
      <c r="IN9" s="596"/>
      <c r="IO9" s="596"/>
      <c r="IP9" s="596"/>
      <c r="IQ9" s="596"/>
      <c r="IR9" s="596"/>
      <c r="IS9" s="596"/>
      <c r="IT9" s="596"/>
      <c r="IU9" s="596"/>
      <c r="IV9" s="596"/>
    </row>
    <row r="10" spans="1:256" ht="12.75" customHeight="1">
      <c r="A10" s="1283" t="s">
        <v>2</v>
      </c>
      <c r="B10" s="1283" t="s">
        <v>100</v>
      </c>
      <c r="C10" s="1285" t="s">
        <v>140</v>
      </c>
      <c r="D10" s="1286"/>
      <c r="E10" s="1286"/>
      <c r="F10" s="1287"/>
      <c r="G10" s="1291" t="s">
        <v>680</v>
      </c>
      <c r="H10" s="1292"/>
      <c r="I10" s="1292"/>
      <c r="J10" s="1292"/>
      <c r="K10" s="1292"/>
      <c r="L10" s="1292"/>
      <c r="M10" s="1292"/>
      <c r="N10" s="1292"/>
      <c r="O10" s="1292"/>
      <c r="P10" s="1292"/>
      <c r="Q10" s="1292"/>
      <c r="R10" s="1293"/>
      <c r="S10" s="1285" t="s">
        <v>221</v>
      </c>
      <c r="T10" s="1286"/>
      <c r="U10" s="1286"/>
      <c r="V10" s="1286"/>
      <c r="W10" s="136"/>
      <c r="X10" s="136"/>
      <c r="Y10" s="136"/>
      <c r="Z10" s="136"/>
      <c r="AA10" s="136"/>
      <c r="AB10" s="136"/>
      <c r="AC10" s="136"/>
      <c r="AD10" s="136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7"/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137"/>
      <c r="CV10" s="137"/>
      <c r="CW10" s="137"/>
      <c r="CX10" s="137"/>
      <c r="CY10" s="137"/>
      <c r="CZ10" s="137"/>
      <c r="DA10" s="137"/>
      <c r="DB10" s="137"/>
      <c r="DC10" s="137"/>
      <c r="DD10" s="137"/>
      <c r="DE10" s="137"/>
      <c r="DF10" s="137"/>
      <c r="DG10" s="137"/>
      <c r="DH10" s="137"/>
      <c r="DI10" s="137"/>
      <c r="DJ10" s="137"/>
      <c r="DK10" s="137"/>
      <c r="DL10" s="137"/>
      <c r="DM10" s="137"/>
      <c r="DN10" s="137"/>
      <c r="DO10" s="137"/>
      <c r="DP10" s="137"/>
      <c r="DQ10" s="137"/>
      <c r="DR10" s="137"/>
      <c r="DS10" s="137"/>
      <c r="DT10" s="137"/>
      <c r="DU10" s="137"/>
      <c r="DV10" s="137"/>
      <c r="DW10" s="137"/>
      <c r="DX10" s="137"/>
      <c r="DY10" s="137"/>
      <c r="DZ10" s="137"/>
      <c r="EA10" s="137"/>
      <c r="EB10" s="137"/>
      <c r="EC10" s="137"/>
      <c r="ED10" s="137"/>
      <c r="EE10" s="137"/>
      <c r="EF10" s="137"/>
      <c r="EG10" s="137"/>
      <c r="EH10" s="137"/>
      <c r="EI10" s="137"/>
      <c r="EJ10" s="137"/>
      <c r="EK10" s="137"/>
      <c r="EL10" s="137"/>
      <c r="EM10" s="137"/>
      <c r="EN10" s="137"/>
      <c r="EO10" s="137"/>
      <c r="EP10" s="137"/>
      <c r="EQ10" s="137"/>
      <c r="ER10" s="137"/>
      <c r="ES10" s="137"/>
      <c r="ET10" s="137"/>
      <c r="EU10" s="137"/>
      <c r="EV10" s="137"/>
      <c r="EW10" s="137"/>
      <c r="EX10" s="137"/>
      <c r="EY10" s="137"/>
      <c r="EZ10" s="137"/>
      <c r="FA10" s="137"/>
      <c r="FB10" s="137"/>
      <c r="FC10" s="137"/>
      <c r="FD10" s="137"/>
      <c r="FE10" s="137"/>
      <c r="FF10" s="137"/>
      <c r="FG10" s="137"/>
      <c r="FH10" s="137"/>
      <c r="FI10" s="137"/>
      <c r="FJ10" s="137"/>
      <c r="FK10" s="137"/>
      <c r="FL10" s="137"/>
      <c r="FM10" s="137"/>
      <c r="FN10" s="137"/>
      <c r="FO10" s="137"/>
      <c r="FP10" s="137"/>
      <c r="FQ10" s="137"/>
      <c r="FR10" s="137"/>
      <c r="FS10" s="137"/>
      <c r="FT10" s="137"/>
      <c r="FU10" s="137"/>
      <c r="FV10" s="137"/>
      <c r="FW10" s="137"/>
      <c r="FX10" s="137"/>
      <c r="FY10" s="137"/>
      <c r="FZ10" s="137"/>
      <c r="GA10" s="137"/>
      <c r="GB10" s="137"/>
      <c r="GC10" s="137"/>
      <c r="GD10" s="137"/>
      <c r="GE10" s="137"/>
      <c r="GF10" s="137"/>
      <c r="GG10" s="137"/>
      <c r="GH10" s="137"/>
      <c r="GI10" s="137"/>
      <c r="GJ10" s="137"/>
      <c r="GK10" s="137"/>
      <c r="GL10" s="137"/>
      <c r="GM10" s="137"/>
      <c r="GN10" s="137"/>
      <c r="GO10" s="137"/>
      <c r="GP10" s="137"/>
      <c r="GQ10" s="137"/>
      <c r="GR10" s="137"/>
      <c r="GS10" s="137"/>
      <c r="GT10" s="137"/>
      <c r="GU10" s="137"/>
      <c r="GV10" s="137"/>
      <c r="GW10" s="137"/>
      <c r="GX10" s="137"/>
      <c r="GY10" s="137"/>
      <c r="GZ10" s="137"/>
      <c r="HA10" s="137"/>
      <c r="HB10" s="137"/>
      <c r="HC10" s="137"/>
      <c r="HD10" s="137"/>
      <c r="HE10" s="137"/>
      <c r="HF10" s="137"/>
      <c r="HG10" s="137"/>
      <c r="HH10" s="137"/>
      <c r="HI10" s="137"/>
      <c r="HJ10" s="137"/>
      <c r="HK10" s="137"/>
      <c r="HL10" s="137"/>
      <c r="HM10" s="137"/>
      <c r="HN10" s="137"/>
      <c r="HO10" s="137"/>
      <c r="HP10" s="137"/>
      <c r="HQ10" s="137"/>
      <c r="HR10" s="137"/>
      <c r="HS10" s="137"/>
      <c r="HT10" s="137"/>
      <c r="HU10" s="137"/>
      <c r="HV10" s="137"/>
      <c r="HW10" s="137"/>
      <c r="HX10" s="137"/>
      <c r="HY10" s="137"/>
      <c r="HZ10" s="137"/>
      <c r="IA10" s="137"/>
      <c r="IB10" s="137"/>
      <c r="IC10" s="137"/>
      <c r="ID10" s="137"/>
      <c r="IE10" s="137"/>
      <c r="IF10" s="137"/>
      <c r="IG10" s="137"/>
      <c r="IH10" s="137"/>
      <c r="II10" s="137"/>
      <c r="IJ10" s="137"/>
      <c r="IK10" s="137"/>
      <c r="IL10" s="137"/>
      <c r="IM10" s="137"/>
      <c r="IN10" s="137"/>
      <c r="IO10" s="137"/>
      <c r="IP10" s="137"/>
      <c r="IQ10" s="137"/>
      <c r="IR10" s="137"/>
      <c r="IS10" s="137"/>
      <c r="IT10" s="137"/>
      <c r="IU10" s="137"/>
      <c r="IV10" s="137"/>
    </row>
    <row r="11" spans="1:256" ht="12.75">
      <c r="A11" s="1284"/>
      <c r="B11" s="1284"/>
      <c r="C11" s="1288"/>
      <c r="D11" s="1289"/>
      <c r="E11" s="1289"/>
      <c r="F11" s="1290"/>
      <c r="G11" s="1294" t="s">
        <v>156</v>
      </c>
      <c r="H11" s="1295"/>
      <c r="I11" s="1295"/>
      <c r="J11" s="1296"/>
      <c r="K11" s="1294" t="s">
        <v>157</v>
      </c>
      <c r="L11" s="1295"/>
      <c r="M11" s="1295"/>
      <c r="N11" s="1296"/>
      <c r="O11" s="1297" t="s">
        <v>13</v>
      </c>
      <c r="P11" s="1297"/>
      <c r="Q11" s="1297"/>
      <c r="R11" s="1297"/>
      <c r="S11" s="1288"/>
      <c r="T11" s="1289"/>
      <c r="U11" s="1289"/>
      <c r="V11" s="1289"/>
      <c r="W11" s="136"/>
      <c r="X11" s="136"/>
      <c r="Y11" s="136"/>
      <c r="Z11" s="136"/>
      <c r="AA11" s="136"/>
      <c r="AB11" s="136"/>
      <c r="AC11" s="136"/>
      <c r="AD11" s="136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/>
      <c r="CP11" s="137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  <c r="DA11" s="137"/>
      <c r="DB11" s="137"/>
      <c r="DC11" s="137"/>
      <c r="DD11" s="137"/>
      <c r="DE11" s="137"/>
      <c r="DF11" s="137"/>
      <c r="DG11" s="137"/>
      <c r="DH11" s="137"/>
      <c r="DI11" s="137"/>
      <c r="DJ11" s="137"/>
      <c r="DK11" s="137"/>
      <c r="DL11" s="137"/>
      <c r="DM11" s="137"/>
      <c r="DN11" s="137"/>
      <c r="DO11" s="137"/>
      <c r="DP11" s="137"/>
      <c r="DQ11" s="137"/>
      <c r="DR11" s="137"/>
      <c r="DS11" s="137"/>
      <c r="DT11" s="137"/>
      <c r="DU11" s="137"/>
      <c r="DV11" s="137"/>
      <c r="DW11" s="137"/>
      <c r="DX11" s="137"/>
      <c r="DY11" s="137"/>
      <c r="DZ11" s="137"/>
      <c r="EA11" s="137"/>
      <c r="EB11" s="137"/>
      <c r="EC11" s="137"/>
      <c r="ED11" s="137"/>
      <c r="EE11" s="137"/>
      <c r="EF11" s="137"/>
      <c r="EG11" s="137"/>
      <c r="EH11" s="137"/>
      <c r="EI11" s="137"/>
      <c r="EJ11" s="137"/>
      <c r="EK11" s="137"/>
      <c r="EL11" s="137"/>
      <c r="EM11" s="137"/>
      <c r="EN11" s="137"/>
      <c r="EO11" s="137"/>
      <c r="EP11" s="137"/>
      <c r="EQ11" s="137"/>
      <c r="ER11" s="137"/>
      <c r="ES11" s="137"/>
      <c r="ET11" s="137"/>
      <c r="EU11" s="137"/>
      <c r="EV11" s="137"/>
      <c r="EW11" s="137"/>
      <c r="EX11" s="137"/>
      <c r="EY11" s="137"/>
      <c r="EZ11" s="137"/>
      <c r="FA11" s="137"/>
      <c r="FB11" s="137"/>
      <c r="FC11" s="137"/>
      <c r="FD11" s="137"/>
      <c r="FE11" s="137"/>
      <c r="FF11" s="137"/>
      <c r="FG11" s="137"/>
      <c r="FH11" s="137"/>
      <c r="FI11" s="137"/>
      <c r="FJ11" s="137"/>
      <c r="FK11" s="137"/>
      <c r="FL11" s="137"/>
      <c r="FM11" s="137"/>
      <c r="FN11" s="137"/>
      <c r="FO11" s="137"/>
      <c r="FP11" s="137"/>
      <c r="FQ11" s="137"/>
      <c r="FR11" s="137"/>
      <c r="FS11" s="137"/>
      <c r="FT11" s="137"/>
      <c r="FU11" s="137"/>
      <c r="FV11" s="137"/>
      <c r="FW11" s="137"/>
      <c r="FX11" s="137"/>
      <c r="FY11" s="137"/>
      <c r="FZ11" s="137"/>
      <c r="GA11" s="137"/>
      <c r="GB11" s="137"/>
      <c r="GC11" s="137"/>
      <c r="GD11" s="137"/>
      <c r="GE11" s="137"/>
      <c r="GF11" s="137"/>
      <c r="GG11" s="137"/>
      <c r="GH11" s="137"/>
      <c r="GI11" s="137"/>
      <c r="GJ11" s="137"/>
      <c r="GK11" s="137"/>
      <c r="GL11" s="137"/>
      <c r="GM11" s="137"/>
      <c r="GN11" s="137"/>
      <c r="GO11" s="137"/>
      <c r="GP11" s="137"/>
      <c r="GQ11" s="137"/>
      <c r="GR11" s="137"/>
      <c r="GS11" s="137"/>
      <c r="GT11" s="137"/>
      <c r="GU11" s="137"/>
      <c r="GV11" s="137"/>
      <c r="GW11" s="137"/>
      <c r="GX11" s="137"/>
      <c r="GY11" s="137"/>
      <c r="GZ11" s="137"/>
      <c r="HA11" s="137"/>
      <c r="HB11" s="137"/>
      <c r="HC11" s="137"/>
      <c r="HD11" s="137"/>
      <c r="HE11" s="137"/>
      <c r="HF11" s="137"/>
      <c r="HG11" s="137"/>
      <c r="HH11" s="137"/>
      <c r="HI11" s="137"/>
      <c r="HJ11" s="137"/>
      <c r="HK11" s="137"/>
      <c r="HL11" s="137"/>
      <c r="HM11" s="137"/>
      <c r="HN11" s="137"/>
      <c r="HO11" s="137"/>
      <c r="HP11" s="137"/>
      <c r="HQ11" s="137"/>
      <c r="HR11" s="137"/>
      <c r="HS11" s="137"/>
      <c r="HT11" s="137"/>
      <c r="HU11" s="137"/>
      <c r="HV11" s="137"/>
      <c r="HW11" s="137"/>
      <c r="HX11" s="137"/>
      <c r="HY11" s="137"/>
      <c r="HZ11" s="137"/>
      <c r="IA11" s="137"/>
      <c r="IB11" s="137"/>
      <c r="IC11" s="137"/>
      <c r="ID11" s="137"/>
      <c r="IE11" s="137"/>
      <c r="IF11" s="137"/>
      <c r="IG11" s="137"/>
      <c r="IH11" s="137"/>
      <c r="II11" s="137"/>
      <c r="IJ11" s="137"/>
      <c r="IK11" s="137"/>
      <c r="IL11" s="137"/>
      <c r="IM11" s="137"/>
      <c r="IN11" s="137"/>
      <c r="IO11" s="137"/>
      <c r="IP11" s="137"/>
      <c r="IQ11" s="137"/>
      <c r="IR11" s="137"/>
      <c r="IS11" s="137"/>
      <c r="IT11" s="137"/>
      <c r="IU11" s="137"/>
      <c r="IV11" s="137"/>
    </row>
    <row r="12" spans="1:256" ht="51">
      <c r="A12" s="138"/>
      <c r="B12" s="138"/>
      <c r="C12" s="594" t="s">
        <v>222</v>
      </c>
      <c r="D12" s="594" t="s">
        <v>223</v>
      </c>
      <c r="E12" s="594" t="s">
        <v>224</v>
      </c>
      <c r="F12" s="1158" t="s">
        <v>81</v>
      </c>
      <c r="G12" s="594" t="s">
        <v>222</v>
      </c>
      <c r="H12" s="594" t="s">
        <v>223</v>
      </c>
      <c r="I12" s="594" t="s">
        <v>224</v>
      </c>
      <c r="J12" s="594" t="s">
        <v>13</v>
      </c>
      <c r="K12" s="594" t="s">
        <v>222</v>
      </c>
      <c r="L12" s="594" t="s">
        <v>223</v>
      </c>
      <c r="M12" s="594" t="s">
        <v>224</v>
      </c>
      <c r="N12" s="1158" t="s">
        <v>81</v>
      </c>
      <c r="O12" s="594" t="s">
        <v>222</v>
      </c>
      <c r="P12" s="594" t="s">
        <v>223</v>
      </c>
      <c r="Q12" s="594" t="s">
        <v>224</v>
      </c>
      <c r="R12" s="594" t="s">
        <v>13</v>
      </c>
      <c r="S12" s="139" t="s">
        <v>415</v>
      </c>
      <c r="T12" s="139" t="s">
        <v>1015</v>
      </c>
      <c r="U12" s="139" t="s">
        <v>416</v>
      </c>
      <c r="V12" s="140" t="s">
        <v>417</v>
      </c>
      <c r="W12" s="136"/>
      <c r="X12" s="136"/>
      <c r="Y12" s="136"/>
      <c r="Z12" s="136"/>
      <c r="AA12" s="136"/>
      <c r="AB12" s="136"/>
      <c r="AC12" s="136"/>
      <c r="AD12" s="136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7"/>
      <c r="DJ12" s="137"/>
      <c r="DK12" s="137"/>
      <c r="DL12" s="137"/>
      <c r="DM12" s="137"/>
      <c r="DN12" s="137"/>
      <c r="DO12" s="137"/>
      <c r="DP12" s="137"/>
      <c r="DQ12" s="137"/>
      <c r="DR12" s="137"/>
      <c r="DS12" s="137"/>
      <c r="DT12" s="137"/>
      <c r="DU12" s="137"/>
      <c r="DV12" s="137"/>
      <c r="DW12" s="137"/>
      <c r="DX12" s="137"/>
      <c r="DY12" s="137"/>
      <c r="DZ12" s="137"/>
      <c r="EA12" s="137"/>
      <c r="EB12" s="137"/>
      <c r="EC12" s="137"/>
      <c r="ED12" s="137"/>
      <c r="EE12" s="137"/>
      <c r="EF12" s="137"/>
      <c r="EG12" s="137"/>
      <c r="EH12" s="137"/>
      <c r="EI12" s="137"/>
      <c r="EJ12" s="137"/>
      <c r="EK12" s="137"/>
      <c r="EL12" s="137"/>
      <c r="EM12" s="137"/>
      <c r="EN12" s="137"/>
      <c r="EO12" s="137"/>
      <c r="EP12" s="137"/>
      <c r="EQ12" s="137"/>
      <c r="ER12" s="137"/>
      <c r="ES12" s="137"/>
      <c r="ET12" s="137"/>
      <c r="EU12" s="137"/>
      <c r="EV12" s="137"/>
      <c r="EW12" s="137"/>
      <c r="EX12" s="137"/>
      <c r="EY12" s="137"/>
      <c r="EZ12" s="137"/>
      <c r="FA12" s="137"/>
      <c r="FB12" s="137"/>
      <c r="FC12" s="137"/>
      <c r="FD12" s="137"/>
      <c r="FE12" s="137"/>
      <c r="FF12" s="137"/>
      <c r="FG12" s="137"/>
      <c r="FH12" s="137"/>
      <c r="FI12" s="137"/>
      <c r="FJ12" s="137"/>
      <c r="FK12" s="137"/>
      <c r="FL12" s="137"/>
      <c r="FM12" s="137"/>
      <c r="FN12" s="137"/>
      <c r="FO12" s="137"/>
      <c r="FP12" s="137"/>
      <c r="FQ12" s="137"/>
      <c r="FR12" s="137"/>
      <c r="FS12" s="137"/>
      <c r="FT12" s="137"/>
      <c r="FU12" s="137"/>
      <c r="FV12" s="137"/>
      <c r="FW12" s="137"/>
      <c r="FX12" s="137"/>
      <c r="FY12" s="137"/>
      <c r="FZ12" s="137"/>
      <c r="GA12" s="137"/>
      <c r="GB12" s="137"/>
      <c r="GC12" s="137"/>
      <c r="GD12" s="137"/>
      <c r="GE12" s="137"/>
      <c r="GF12" s="137"/>
      <c r="GG12" s="137"/>
      <c r="GH12" s="137"/>
      <c r="GI12" s="137"/>
      <c r="GJ12" s="137"/>
      <c r="GK12" s="137"/>
      <c r="GL12" s="137"/>
      <c r="GM12" s="137"/>
      <c r="GN12" s="137"/>
      <c r="GO12" s="137"/>
      <c r="GP12" s="137"/>
      <c r="GQ12" s="137"/>
      <c r="GR12" s="137"/>
      <c r="GS12" s="137"/>
      <c r="GT12" s="137"/>
      <c r="GU12" s="137"/>
      <c r="GV12" s="137"/>
      <c r="GW12" s="137"/>
      <c r="GX12" s="137"/>
      <c r="GY12" s="137"/>
      <c r="GZ12" s="137"/>
      <c r="HA12" s="137"/>
      <c r="HB12" s="137"/>
      <c r="HC12" s="137"/>
      <c r="HD12" s="137"/>
      <c r="HE12" s="137"/>
      <c r="HF12" s="137"/>
      <c r="HG12" s="137"/>
      <c r="HH12" s="137"/>
      <c r="HI12" s="137"/>
      <c r="HJ12" s="137"/>
      <c r="HK12" s="137"/>
      <c r="HL12" s="137"/>
      <c r="HM12" s="137"/>
      <c r="HN12" s="137"/>
      <c r="HO12" s="137"/>
      <c r="HP12" s="137"/>
      <c r="HQ12" s="137"/>
      <c r="HR12" s="137"/>
      <c r="HS12" s="137"/>
      <c r="HT12" s="137"/>
      <c r="HU12" s="137"/>
      <c r="HV12" s="137"/>
      <c r="HW12" s="137"/>
      <c r="HX12" s="137"/>
      <c r="HY12" s="137"/>
      <c r="HZ12" s="137"/>
      <c r="IA12" s="137"/>
      <c r="IB12" s="137"/>
      <c r="IC12" s="137"/>
      <c r="ID12" s="137"/>
      <c r="IE12" s="137"/>
      <c r="IF12" s="137"/>
      <c r="IG12" s="137"/>
      <c r="IH12" s="137"/>
      <c r="II12" s="137"/>
      <c r="IJ12" s="137"/>
      <c r="IK12" s="137"/>
      <c r="IL12" s="137"/>
      <c r="IM12" s="137"/>
      <c r="IN12" s="137"/>
      <c r="IO12" s="137"/>
      <c r="IP12" s="137"/>
      <c r="IQ12" s="137"/>
      <c r="IR12" s="137"/>
      <c r="IS12" s="137"/>
      <c r="IT12" s="137"/>
      <c r="IU12" s="137"/>
      <c r="IV12" s="137"/>
    </row>
    <row r="13" spans="1:256" ht="12.75">
      <c r="A13" s="141">
        <v>1</v>
      </c>
      <c r="B13" s="142">
        <v>2</v>
      </c>
      <c r="C13" s="141">
        <v>3</v>
      </c>
      <c r="D13" s="141">
        <v>4</v>
      </c>
      <c r="E13" s="142">
        <v>5</v>
      </c>
      <c r="F13" s="141">
        <v>6</v>
      </c>
      <c r="G13" s="141">
        <v>7</v>
      </c>
      <c r="H13" s="142">
        <v>8</v>
      </c>
      <c r="I13" s="141">
        <v>9</v>
      </c>
      <c r="J13" s="141">
        <v>10</v>
      </c>
      <c r="K13" s="142">
        <v>11</v>
      </c>
      <c r="L13" s="141">
        <v>12</v>
      </c>
      <c r="M13" s="141">
        <v>13</v>
      </c>
      <c r="N13" s="142">
        <v>14</v>
      </c>
      <c r="O13" s="141">
        <v>15</v>
      </c>
      <c r="P13" s="141">
        <v>16</v>
      </c>
      <c r="Q13" s="142">
        <v>17</v>
      </c>
      <c r="R13" s="141">
        <v>18</v>
      </c>
      <c r="S13" s="141">
        <v>19</v>
      </c>
      <c r="T13" s="142">
        <v>20</v>
      </c>
      <c r="U13" s="141">
        <v>21</v>
      </c>
      <c r="V13" s="141">
        <v>22</v>
      </c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4"/>
      <c r="DN13" s="144"/>
      <c r="DO13" s="144"/>
      <c r="DP13" s="144"/>
      <c r="DQ13" s="144"/>
      <c r="DR13" s="144"/>
      <c r="DS13" s="144"/>
      <c r="DT13" s="144"/>
      <c r="DU13" s="144"/>
      <c r="DV13" s="144"/>
      <c r="DW13" s="144"/>
      <c r="DX13" s="144"/>
      <c r="DY13" s="144"/>
      <c r="DZ13" s="144"/>
      <c r="EA13" s="144"/>
      <c r="EB13" s="144"/>
      <c r="EC13" s="144"/>
      <c r="ED13" s="144"/>
      <c r="EE13" s="144"/>
      <c r="EF13" s="144"/>
      <c r="EG13" s="144"/>
      <c r="EH13" s="144"/>
      <c r="EI13" s="144"/>
      <c r="EJ13" s="144"/>
      <c r="EK13" s="144"/>
      <c r="EL13" s="144"/>
      <c r="EM13" s="144"/>
      <c r="EN13" s="144"/>
      <c r="EO13" s="144"/>
      <c r="EP13" s="144"/>
      <c r="EQ13" s="144"/>
      <c r="ER13" s="144"/>
      <c r="ES13" s="144"/>
      <c r="ET13" s="144"/>
      <c r="EU13" s="144"/>
      <c r="EV13" s="144"/>
      <c r="EW13" s="144"/>
      <c r="EX13" s="144"/>
      <c r="EY13" s="144"/>
      <c r="EZ13" s="144"/>
      <c r="FA13" s="144"/>
      <c r="FB13" s="144"/>
      <c r="FC13" s="144"/>
      <c r="FD13" s="144"/>
      <c r="FE13" s="144"/>
      <c r="FF13" s="144"/>
      <c r="FG13" s="144"/>
      <c r="FH13" s="144"/>
      <c r="FI13" s="144"/>
      <c r="FJ13" s="144"/>
      <c r="FK13" s="144"/>
      <c r="FL13" s="144"/>
      <c r="FM13" s="144"/>
      <c r="FN13" s="144"/>
      <c r="FO13" s="144"/>
      <c r="FP13" s="144"/>
      <c r="FQ13" s="144"/>
      <c r="FR13" s="144"/>
      <c r="FS13" s="144"/>
      <c r="FT13" s="144"/>
      <c r="FU13" s="144"/>
      <c r="FV13" s="144"/>
      <c r="FW13" s="144"/>
      <c r="FX13" s="144"/>
      <c r="FY13" s="144"/>
      <c r="FZ13" s="144"/>
      <c r="GA13" s="144"/>
      <c r="GB13" s="144"/>
      <c r="GC13" s="144"/>
      <c r="GD13" s="144"/>
      <c r="GE13" s="144"/>
      <c r="GF13" s="144"/>
      <c r="GG13" s="144"/>
      <c r="GH13" s="144"/>
      <c r="GI13" s="144"/>
      <c r="GJ13" s="144"/>
      <c r="GK13" s="144"/>
      <c r="GL13" s="144"/>
      <c r="GM13" s="144"/>
      <c r="GN13" s="144"/>
      <c r="GO13" s="144"/>
      <c r="GP13" s="144"/>
      <c r="GQ13" s="144"/>
      <c r="GR13" s="144"/>
      <c r="GS13" s="144"/>
      <c r="GT13" s="144"/>
      <c r="GU13" s="144"/>
      <c r="GV13" s="144"/>
      <c r="GW13" s="144"/>
      <c r="GX13" s="144"/>
      <c r="GY13" s="144"/>
      <c r="GZ13" s="144"/>
      <c r="HA13" s="144"/>
      <c r="HB13" s="144"/>
      <c r="HC13" s="144"/>
      <c r="HD13" s="144"/>
      <c r="HE13" s="144"/>
      <c r="HF13" s="144"/>
      <c r="HG13" s="144"/>
      <c r="HH13" s="144"/>
      <c r="HI13" s="144"/>
      <c r="HJ13" s="144"/>
      <c r="HK13" s="144"/>
      <c r="HL13" s="144"/>
      <c r="HM13" s="144"/>
      <c r="HN13" s="144"/>
      <c r="HO13" s="144"/>
      <c r="HP13" s="144"/>
      <c r="HQ13" s="144"/>
      <c r="HR13" s="144"/>
      <c r="HS13" s="144"/>
      <c r="HT13" s="144"/>
      <c r="HU13" s="144"/>
      <c r="HV13" s="144"/>
      <c r="HW13" s="144"/>
      <c r="HX13" s="144"/>
      <c r="HY13" s="144"/>
      <c r="HZ13" s="144"/>
      <c r="IA13" s="144"/>
      <c r="IB13" s="144"/>
      <c r="IC13" s="144"/>
      <c r="ID13" s="144"/>
      <c r="IE13" s="144"/>
      <c r="IF13" s="144"/>
      <c r="IG13" s="144"/>
      <c r="IH13" s="144"/>
      <c r="II13" s="144"/>
      <c r="IJ13" s="144"/>
      <c r="IK13" s="144"/>
      <c r="IL13" s="144"/>
      <c r="IM13" s="144"/>
      <c r="IN13" s="144"/>
      <c r="IO13" s="144"/>
      <c r="IP13" s="144"/>
      <c r="IQ13" s="144"/>
      <c r="IR13" s="144"/>
      <c r="IS13" s="144"/>
      <c r="IT13" s="144"/>
      <c r="IU13" s="144"/>
      <c r="IV13" s="144"/>
    </row>
    <row r="14" spans="1:256" ht="29.25" customHeight="1">
      <c r="A14" s="1299" t="s">
        <v>734</v>
      </c>
      <c r="B14" s="1300"/>
      <c r="C14" s="145"/>
      <c r="D14" s="145"/>
      <c r="E14" s="145"/>
      <c r="F14" s="146"/>
      <c r="G14" s="147"/>
      <c r="H14" s="147"/>
      <c r="I14" s="147"/>
      <c r="J14" s="146"/>
      <c r="K14" s="147"/>
      <c r="L14" s="147"/>
      <c r="M14" s="147"/>
      <c r="N14" s="1155"/>
      <c r="O14" s="147"/>
      <c r="P14" s="147"/>
      <c r="Q14" s="147"/>
      <c r="R14" s="147"/>
      <c r="S14" s="147"/>
      <c r="T14" s="148"/>
      <c r="U14" s="148"/>
      <c r="V14" s="148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596"/>
      <c r="AH14" s="596"/>
      <c r="AI14" s="596"/>
      <c r="AJ14" s="596"/>
      <c r="AK14" s="596"/>
      <c r="AL14" s="596"/>
      <c r="AM14" s="596"/>
      <c r="AN14" s="596"/>
      <c r="AO14" s="596"/>
      <c r="AP14" s="596"/>
      <c r="AQ14" s="596"/>
      <c r="AR14" s="596"/>
      <c r="AS14" s="596"/>
      <c r="AT14" s="596"/>
      <c r="AU14" s="596"/>
      <c r="AV14" s="596"/>
      <c r="AW14" s="596"/>
      <c r="AX14" s="596"/>
      <c r="AY14" s="596"/>
      <c r="AZ14" s="596"/>
      <c r="BA14" s="596"/>
      <c r="BB14" s="596"/>
      <c r="BC14" s="596"/>
      <c r="BD14" s="596"/>
      <c r="BE14" s="596"/>
      <c r="BF14" s="596"/>
      <c r="BG14" s="596"/>
      <c r="BH14" s="596"/>
      <c r="BI14" s="596"/>
      <c r="BJ14" s="596"/>
      <c r="BK14" s="596"/>
      <c r="BL14" s="596"/>
      <c r="BM14" s="596"/>
      <c r="BN14" s="596"/>
      <c r="BO14" s="596"/>
      <c r="BP14" s="596"/>
      <c r="BQ14" s="596"/>
      <c r="BR14" s="596"/>
      <c r="BS14" s="596"/>
      <c r="BT14" s="596"/>
      <c r="BU14" s="596"/>
      <c r="BV14" s="596"/>
      <c r="BW14" s="596"/>
      <c r="BX14" s="596"/>
      <c r="BY14" s="596"/>
      <c r="BZ14" s="596"/>
      <c r="CA14" s="596"/>
      <c r="CB14" s="596"/>
      <c r="CC14" s="596"/>
      <c r="CD14" s="596"/>
      <c r="CE14" s="596"/>
      <c r="CF14" s="596"/>
      <c r="CG14" s="596"/>
      <c r="CH14" s="596"/>
      <c r="CI14" s="596"/>
      <c r="CJ14" s="596"/>
      <c r="CK14" s="596"/>
      <c r="CL14" s="596"/>
      <c r="CM14" s="596"/>
      <c r="CN14" s="596"/>
      <c r="CO14" s="596"/>
      <c r="CP14" s="596"/>
      <c r="CQ14" s="596"/>
      <c r="CR14" s="596"/>
      <c r="CS14" s="596"/>
      <c r="CT14" s="596"/>
      <c r="CU14" s="596"/>
      <c r="CV14" s="596"/>
      <c r="CW14" s="596"/>
      <c r="CX14" s="596"/>
      <c r="CY14" s="596"/>
      <c r="CZ14" s="596"/>
      <c r="DA14" s="596"/>
      <c r="DB14" s="596"/>
      <c r="DC14" s="596"/>
      <c r="DD14" s="596"/>
      <c r="DE14" s="596"/>
      <c r="DF14" s="596"/>
      <c r="DG14" s="596"/>
      <c r="DH14" s="596"/>
      <c r="DI14" s="596"/>
      <c r="DJ14" s="596"/>
      <c r="DK14" s="596"/>
      <c r="DL14" s="596"/>
      <c r="DM14" s="596"/>
      <c r="DN14" s="596"/>
      <c r="DO14" s="596"/>
      <c r="DP14" s="596"/>
      <c r="DQ14" s="596"/>
      <c r="DR14" s="596"/>
      <c r="DS14" s="596"/>
      <c r="DT14" s="596"/>
      <c r="DU14" s="596"/>
      <c r="DV14" s="596"/>
      <c r="DW14" s="596"/>
      <c r="DX14" s="596"/>
      <c r="DY14" s="596"/>
      <c r="DZ14" s="596"/>
      <c r="EA14" s="596"/>
      <c r="EB14" s="596"/>
      <c r="EC14" s="596"/>
      <c r="ED14" s="596"/>
      <c r="EE14" s="596"/>
      <c r="EF14" s="596"/>
      <c r="EG14" s="596"/>
      <c r="EH14" s="596"/>
      <c r="EI14" s="596"/>
      <c r="EJ14" s="596"/>
      <c r="EK14" s="596"/>
      <c r="EL14" s="596"/>
      <c r="EM14" s="596"/>
      <c r="EN14" s="596"/>
      <c r="EO14" s="596"/>
      <c r="EP14" s="596"/>
      <c r="EQ14" s="596"/>
      <c r="ER14" s="596"/>
      <c r="ES14" s="596"/>
      <c r="ET14" s="596"/>
      <c r="EU14" s="596"/>
      <c r="EV14" s="596"/>
      <c r="EW14" s="596"/>
      <c r="EX14" s="596"/>
      <c r="EY14" s="596"/>
      <c r="EZ14" s="596"/>
      <c r="FA14" s="596"/>
      <c r="FB14" s="596"/>
      <c r="FC14" s="596"/>
      <c r="FD14" s="596"/>
      <c r="FE14" s="596"/>
      <c r="FF14" s="596"/>
      <c r="FG14" s="596"/>
      <c r="FH14" s="596"/>
      <c r="FI14" s="596"/>
      <c r="FJ14" s="596"/>
      <c r="FK14" s="596"/>
      <c r="FL14" s="596"/>
      <c r="FM14" s="596"/>
      <c r="FN14" s="596"/>
      <c r="FO14" s="596"/>
      <c r="FP14" s="596"/>
      <c r="FQ14" s="596"/>
      <c r="FR14" s="596"/>
      <c r="FS14" s="596"/>
      <c r="FT14" s="596"/>
      <c r="FU14" s="596"/>
      <c r="FV14" s="596"/>
      <c r="FW14" s="596"/>
      <c r="FX14" s="596"/>
      <c r="FY14" s="596"/>
      <c r="FZ14" s="596"/>
      <c r="GA14" s="596"/>
      <c r="GB14" s="596"/>
      <c r="GC14" s="596"/>
      <c r="GD14" s="596"/>
      <c r="GE14" s="596"/>
      <c r="GF14" s="596"/>
      <c r="GG14" s="596"/>
      <c r="GH14" s="596"/>
      <c r="GI14" s="596"/>
      <c r="GJ14" s="596"/>
      <c r="GK14" s="596"/>
      <c r="GL14" s="596"/>
      <c r="GM14" s="596"/>
      <c r="GN14" s="596"/>
      <c r="GO14" s="596"/>
      <c r="GP14" s="596"/>
      <c r="GQ14" s="596"/>
      <c r="GR14" s="596"/>
      <c r="GS14" s="596"/>
      <c r="GT14" s="596"/>
      <c r="GU14" s="596"/>
      <c r="GV14" s="596"/>
      <c r="GW14" s="596"/>
      <c r="GX14" s="596"/>
      <c r="GY14" s="596"/>
      <c r="GZ14" s="596"/>
      <c r="HA14" s="596"/>
      <c r="HB14" s="596"/>
      <c r="HC14" s="596"/>
      <c r="HD14" s="596"/>
      <c r="HE14" s="596"/>
      <c r="HF14" s="596"/>
      <c r="HG14" s="596"/>
      <c r="HH14" s="596"/>
      <c r="HI14" s="596"/>
      <c r="HJ14" s="596"/>
      <c r="HK14" s="596"/>
      <c r="HL14" s="596"/>
      <c r="HM14" s="596"/>
      <c r="HN14" s="596"/>
      <c r="HO14" s="596"/>
      <c r="HP14" s="596"/>
      <c r="HQ14" s="596"/>
      <c r="HR14" s="596"/>
      <c r="HS14" s="596"/>
      <c r="HT14" s="596"/>
      <c r="HU14" s="596"/>
      <c r="HV14" s="596"/>
      <c r="HW14" s="596"/>
      <c r="HX14" s="596"/>
      <c r="HY14" s="596"/>
      <c r="HZ14" s="596"/>
      <c r="IA14" s="596"/>
      <c r="IB14" s="596"/>
      <c r="IC14" s="596"/>
      <c r="ID14" s="596"/>
      <c r="IE14" s="596"/>
      <c r="IF14" s="596"/>
      <c r="IG14" s="596"/>
      <c r="IH14" s="596"/>
      <c r="II14" s="596"/>
      <c r="IJ14" s="596"/>
      <c r="IK14" s="596"/>
      <c r="IL14" s="596"/>
      <c r="IM14" s="596"/>
      <c r="IN14" s="596"/>
      <c r="IO14" s="596"/>
      <c r="IP14" s="596"/>
      <c r="IQ14" s="596"/>
      <c r="IR14" s="596"/>
      <c r="IS14" s="596"/>
      <c r="IT14" s="596"/>
      <c r="IU14" s="596"/>
      <c r="IV14" s="596"/>
    </row>
    <row r="15" spans="1:256" ht="29.25" customHeight="1">
      <c r="A15" s="594">
        <v>1</v>
      </c>
      <c r="B15" s="150" t="s">
        <v>162</v>
      </c>
      <c r="C15" s="344">
        <v>1482.4162619999997</v>
      </c>
      <c r="D15" s="344">
        <v>388.963125</v>
      </c>
      <c r="E15" s="344">
        <v>203.09061299999996</v>
      </c>
      <c r="F15" s="603">
        <v>2074.47</v>
      </c>
      <c r="G15" s="344">
        <v>1422.3898619999998</v>
      </c>
      <c r="H15" s="344">
        <v>373.213125</v>
      </c>
      <c r="I15" s="344">
        <v>194.867013</v>
      </c>
      <c r="J15" s="603">
        <v>1990.47</v>
      </c>
      <c r="K15" s="344">
        <v>0</v>
      </c>
      <c r="L15" s="344">
        <v>0</v>
      </c>
      <c r="M15" s="344">
        <v>0</v>
      </c>
      <c r="N15" s="345">
        <v>0</v>
      </c>
      <c r="O15" s="344">
        <v>1422.3898619999998</v>
      </c>
      <c r="P15" s="344">
        <v>373.213125</v>
      </c>
      <c r="Q15" s="344">
        <v>194.867013</v>
      </c>
      <c r="R15" s="344">
        <v>1990.47</v>
      </c>
      <c r="S15" s="344">
        <v>60.02639999999997</v>
      </c>
      <c r="T15" s="344">
        <v>15.75</v>
      </c>
      <c r="U15" s="344">
        <v>8.223599999999976</v>
      </c>
      <c r="V15" s="344">
        <v>83.99999999999994</v>
      </c>
      <c r="W15" s="152"/>
      <c r="X15" s="149"/>
      <c r="Y15" s="149"/>
      <c r="Z15" s="149"/>
      <c r="AA15" s="149"/>
      <c r="AB15" s="149"/>
      <c r="AC15" s="149"/>
      <c r="AD15" s="149"/>
      <c r="AE15" s="149"/>
      <c r="AF15" s="149"/>
      <c r="AG15" s="596"/>
      <c r="AH15" s="596"/>
      <c r="AI15" s="596"/>
      <c r="AJ15" s="596"/>
      <c r="AK15" s="596"/>
      <c r="AL15" s="596"/>
      <c r="AM15" s="596"/>
      <c r="AN15" s="596"/>
      <c r="AO15" s="596"/>
      <c r="AP15" s="596"/>
      <c r="AQ15" s="596"/>
      <c r="AR15" s="596"/>
      <c r="AS15" s="596"/>
      <c r="AT15" s="596"/>
      <c r="AU15" s="596"/>
      <c r="AV15" s="596"/>
      <c r="AW15" s="596"/>
      <c r="AX15" s="596"/>
      <c r="AY15" s="596"/>
      <c r="AZ15" s="596"/>
      <c r="BA15" s="596"/>
      <c r="BB15" s="596"/>
      <c r="BC15" s="596"/>
      <c r="BD15" s="596"/>
      <c r="BE15" s="596"/>
      <c r="BF15" s="596"/>
      <c r="BG15" s="596"/>
      <c r="BH15" s="596"/>
      <c r="BI15" s="596"/>
      <c r="BJ15" s="596"/>
      <c r="BK15" s="596"/>
      <c r="BL15" s="596"/>
      <c r="BM15" s="596"/>
      <c r="BN15" s="596"/>
      <c r="BO15" s="596"/>
      <c r="BP15" s="596"/>
      <c r="BQ15" s="596"/>
      <c r="BR15" s="596"/>
      <c r="BS15" s="596"/>
      <c r="BT15" s="596"/>
      <c r="BU15" s="596"/>
      <c r="BV15" s="596"/>
      <c r="BW15" s="596"/>
      <c r="BX15" s="596"/>
      <c r="BY15" s="596"/>
      <c r="BZ15" s="596"/>
      <c r="CA15" s="596"/>
      <c r="CB15" s="596"/>
      <c r="CC15" s="596"/>
      <c r="CD15" s="596"/>
      <c r="CE15" s="596"/>
      <c r="CF15" s="596"/>
      <c r="CG15" s="596"/>
      <c r="CH15" s="596"/>
      <c r="CI15" s="596"/>
      <c r="CJ15" s="596"/>
      <c r="CK15" s="596"/>
      <c r="CL15" s="596"/>
      <c r="CM15" s="596"/>
      <c r="CN15" s="596"/>
      <c r="CO15" s="596"/>
      <c r="CP15" s="596"/>
      <c r="CQ15" s="596"/>
      <c r="CR15" s="596"/>
      <c r="CS15" s="596"/>
      <c r="CT15" s="596"/>
      <c r="CU15" s="596"/>
      <c r="CV15" s="596"/>
      <c r="CW15" s="596"/>
      <c r="CX15" s="596"/>
      <c r="CY15" s="596"/>
      <c r="CZ15" s="596"/>
      <c r="DA15" s="596"/>
      <c r="DB15" s="596"/>
      <c r="DC15" s="596"/>
      <c r="DD15" s="596"/>
      <c r="DE15" s="596"/>
      <c r="DF15" s="596"/>
      <c r="DG15" s="596"/>
      <c r="DH15" s="596"/>
      <c r="DI15" s="596"/>
      <c r="DJ15" s="596"/>
      <c r="DK15" s="596"/>
      <c r="DL15" s="596"/>
      <c r="DM15" s="596"/>
      <c r="DN15" s="596"/>
      <c r="DO15" s="596"/>
      <c r="DP15" s="596"/>
      <c r="DQ15" s="596"/>
      <c r="DR15" s="596"/>
      <c r="DS15" s="596"/>
      <c r="DT15" s="596"/>
      <c r="DU15" s="596"/>
      <c r="DV15" s="596"/>
      <c r="DW15" s="596"/>
      <c r="DX15" s="596"/>
      <c r="DY15" s="596"/>
      <c r="DZ15" s="596"/>
      <c r="EA15" s="596"/>
      <c r="EB15" s="596"/>
      <c r="EC15" s="596"/>
      <c r="ED15" s="596"/>
      <c r="EE15" s="596"/>
      <c r="EF15" s="596"/>
      <c r="EG15" s="596"/>
      <c r="EH15" s="596"/>
      <c r="EI15" s="596"/>
      <c r="EJ15" s="596"/>
      <c r="EK15" s="596"/>
      <c r="EL15" s="596"/>
      <c r="EM15" s="596"/>
      <c r="EN15" s="596"/>
      <c r="EO15" s="596"/>
      <c r="EP15" s="596"/>
      <c r="EQ15" s="596"/>
      <c r="ER15" s="596"/>
      <c r="ES15" s="596"/>
      <c r="ET15" s="596"/>
      <c r="EU15" s="596"/>
      <c r="EV15" s="596"/>
      <c r="EW15" s="596"/>
      <c r="EX15" s="596"/>
      <c r="EY15" s="596"/>
      <c r="EZ15" s="596"/>
      <c r="FA15" s="596"/>
      <c r="FB15" s="596"/>
      <c r="FC15" s="596"/>
      <c r="FD15" s="596"/>
      <c r="FE15" s="596"/>
      <c r="FF15" s="596"/>
      <c r="FG15" s="596"/>
      <c r="FH15" s="596"/>
      <c r="FI15" s="596"/>
      <c r="FJ15" s="596"/>
      <c r="FK15" s="596"/>
      <c r="FL15" s="596"/>
      <c r="FM15" s="596"/>
      <c r="FN15" s="596"/>
      <c r="FO15" s="596"/>
      <c r="FP15" s="596"/>
      <c r="FQ15" s="596"/>
      <c r="FR15" s="596"/>
      <c r="FS15" s="596"/>
      <c r="FT15" s="596"/>
      <c r="FU15" s="596"/>
      <c r="FV15" s="596"/>
      <c r="FW15" s="596"/>
      <c r="FX15" s="596"/>
      <c r="FY15" s="596"/>
      <c r="FZ15" s="596"/>
      <c r="GA15" s="596"/>
      <c r="GB15" s="596"/>
      <c r="GC15" s="596"/>
      <c r="GD15" s="596"/>
      <c r="GE15" s="596"/>
      <c r="GF15" s="596"/>
      <c r="GG15" s="596"/>
      <c r="GH15" s="596"/>
      <c r="GI15" s="596"/>
      <c r="GJ15" s="596"/>
      <c r="GK15" s="596"/>
      <c r="GL15" s="596"/>
      <c r="GM15" s="596"/>
      <c r="GN15" s="596"/>
      <c r="GO15" s="596"/>
      <c r="GP15" s="596"/>
      <c r="GQ15" s="596"/>
      <c r="GR15" s="596"/>
      <c r="GS15" s="596"/>
      <c r="GT15" s="596"/>
      <c r="GU15" s="596"/>
      <c r="GV15" s="596"/>
      <c r="GW15" s="596"/>
      <c r="GX15" s="596"/>
      <c r="GY15" s="596"/>
      <c r="GZ15" s="596"/>
      <c r="HA15" s="596"/>
      <c r="HB15" s="596"/>
      <c r="HC15" s="596"/>
      <c r="HD15" s="596"/>
      <c r="HE15" s="596"/>
      <c r="HF15" s="596"/>
      <c r="HG15" s="596"/>
      <c r="HH15" s="596"/>
      <c r="HI15" s="596"/>
      <c r="HJ15" s="596"/>
      <c r="HK15" s="596"/>
      <c r="HL15" s="596"/>
      <c r="HM15" s="596"/>
      <c r="HN15" s="596"/>
      <c r="HO15" s="596"/>
      <c r="HP15" s="596"/>
      <c r="HQ15" s="596"/>
      <c r="HR15" s="596"/>
      <c r="HS15" s="596"/>
      <c r="HT15" s="596"/>
      <c r="HU15" s="596"/>
      <c r="HV15" s="596"/>
      <c r="HW15" s="596"/>
      <c r="HX15" s="596"/>
      <c r="HY15" s="596"/>
      <c r="HZ15" s="596"/>
      <c r="IA15" s="596"/>
      <c r="IB15" s="596"/>
      <c r="IC15" s="596"/>
      <c r="ID15" s="596"/>
      <c r="IE15" s="596"/>
      <c r="IF15" s="596"/>
      <c r="IG15" s="596"/>
      <c r="IH15" s="596"/>
      <c r="II15" s="596"/>
      <c r="IJ15" s="596"/>
      <c r="IK15" s="596"/>
      <c r="IL15" s="596"/>
      <c r="IM15" s="596"/>
      <c r="IN15" s="596"/>
      <c r="IO15" s="596"/>
      <c r="IP15" s="596"/>
      <c r="IQ15" s="596"/>
      <c r="IR15" s="596"/>
      <c r="IS15" s="596"/>
      <c r="IT15" s="596"/>
      <c r="IU15" s="596"/>
      <c r="IV15" s="596"/>
    </row>
    <row r="16" spans="1:28" ht="29.25" customHeight="1">
      <c r="A16" s="594">
        <v>2</v>
      </c>
      <c r="B16" s="153" t="s">
        <v>114</v>
      </c>
      <c r="C16" s="344">
        <v>36657.079163999995</v>
      </c>
      <c r="D16" s="344">
        <v>9618.25125</v>
      </c>
      <c r="E16" s="344">
        <v>5022.009585999999</v>
      </c>
      <c r="F16" s="603">
        <v>51297.34</v>
      </c>
      <c r="G16" s="344">
        <v>12339.728745890176</v>
      </c>
      <c r="H16" s="344">
        <v>3237.7541839552314</v>
      </c>
      <c r="I16" s="344">
        <v>1690.5393845824913</v>
      </c>
      <c r="J16" s="603">
        <v>17268.0223144279</v>
      </c>
      <c r="K16" s="344">
        <v>23286.763098</v>
      </c>
      <c r="L16" s="344">
        <v>6110.086875000001</v>
      </c>
      <c r="M16" s="344">
        <v>3190.2800270000002</v>
      </c>
      <c r="N16" s="345">
        <v>32587.130000000005</v>
      </c>
      <c r="O16" s="344">
        <v>35626.49184389017</v>
      </c>
      <c r="P16" s="344">
        <v>9347.841058955233</v>
      </c>
      <c r="Q16" s="344">
        <v>4880.819411582492</v>
      </c>
      <c r="R16" s="344">
        <v>49855.152314427905</v>
      </c>
      <c r="S16" s="344">
        <v>1030.587320109822</v>
      </c>
      <c r="T16" s="344">
        <v>270.4101910447662</v>
      </c>
      <c r="U16" s="344">
        <v>141.19017441750748</v>
      </c>
      <c r="V16" s="344">
        <v>1442.1876855720957</v>
      </c>
      <c r="W16" s="152"/>
      <c r="Y16" s="1280"/>
      <c r="Z16" s="1280"/>
      <c r="AA16" s="1280"/>
      <c r="AB16" s="1280"/>
    </row>
    <row r="17" spans="1:22" ht="29.25" customHeight="1">
      <c r="A17" s="594">
        <v>3</v>
      </c>
      <c r="B17" s="150" t="s">
        <v>115</v>
      </c>
      <c r="C17" s="344">
        <v>355.599252</v>
      </c>
      <c r="D17" s="344">
        <v>93.30375000000001</v>
      </c>
      <c r="E17" s="344">
        <v>48.716998</v>
      </c>
      <c r="F17" s="603">
        <v>497.62</v>
      </c>
      <c r="G17" s="344">
        <v>355.599252</v>
      </c>
      <c r="H17" s="344">
        <v>93.30375000000001</v>
      </c>
      <c r="I17" s="344">
        <v>48.716998</v>
      </c>
      <c r="J17" s="603">
        <v>497.62</v>
      </c>
      <c r="K17" s="344">
        <v>0</v>
      </c>
      <c r="L17" s="344">
        <v>0</v>
      </c>
      <c r="M17" s="344">
        <v>0</v>
      </c>
      <c r="N17" s="345">
        <v>0</v>
      </c>
      <c r="O17" s="344">
        <v>355.599252</v>
      </c>
      <c r="P17" s="344">
        <v>93.30375000000001</v>
      </c>
      <c r="Q17" s="344">
        <v>48.716998</v>
      </c>
      <c r="R17" s="344">
        <v>497.62</v>
      </c>
      <c r="S17" s="344">
        <v>0</v>
      </c>
      <c r="T17" s="344">
        <v>0</v>
      </c>
      <c r="U17" s="344">
        <v>0</v>
      </c>
      <c r="V17" s="344">
        <v>0</v>
      </c>
    </row>
    <row r="18" spans="1:22" ht="29.25" customHeight="1">
      <c r="A18" s="594">
        <v>4</v>
      </c>
      <c r="B18" s="153" t="s">
        <v>116</v>
      </c>
      <c r="C18" s="344">
        <v>332.15322599999996</v>
      </c>
      <c r="D18" s="344">
        <v>87.151875</v>
      </c>
      <c r="E18" s="344">
        <v>45.504898999999995</v>
      </c>
      <c r="F18" s="603">
        <v>464.81</v>
      </c>
      <c r="G18" s="344">
        <v>332.15322599999996</v>
      </c>
      <c r="H18" s="344">
        <v>87.151875</v>
      </c>
      <c r="I18" s="344">
        <v>45.504898999999995</v>
      </c>
      <c r="J18" s="603">
        <v>464.81</v>
      </c>
      <c r="K18" s="344">
        <v>0</v>
      </c>
      <c r="L18" s="344">
        <v>0</v>
      </c>
      <c r="M18" s="344">
        <v>0</v>
      </c>
      <c r="N18" s="345">
        <v>0</v>
      </c>
      <c r="O18" s="344">
        <v>332.15322599999996</v>
      </c>
      <c r="P18" s="344">
        <v>87.151875</v>
      </c>
      <c r="Q18" s="344">
        <v>45.504898999999995</v>
      </c>
      <c r="R18" s="344">
        <v>464.81</v>
      </c>
      <c r="S18" s="344">
        <v>0</v>
      </c>
      <c r="T18" s="344">
        <v>0</v>
      </c>
      <c r="U18" s="344">
        <v>0</v>
      </c>
      <c r="V18" s="344">
        <v>0</v>
      </c>
    </row>
    <row r="19" spans="1:22" ht="29.25" customHeight="1">
      <c r="A19" s="594">
        <v>5</v>
      </c>
      <c r="B19" s="150" t="s">
        <v>117</v>
      </c>
      <c r="C19" s="344">
        <v>6309.632159999999</v>
      </c>
      <c r="D19" s="344">
        <v>1655.5500000000002</v>
      </c>
      <c r="E19" s="344">
        <v>864.41784</v>
      </c>
      <c r="F19" s="603">
        <v>8829.6</v>
      </c>
      <c r="G19" s="344">
        <v>3471.8840999999993</v>
      </c>
      <c r="H19" s="344">
        <v>910.96875</v>
      </c>
      <c r="I19" s="344">
        <v>475.64714999999995</v>
      </c>
      <c r="J19" s="603">
        <v>4858.5</v>
      </c>
      <c r="K19" s="344">
        <v>2314.5965459999998</v>
      </c>
      <c r="L19" s="344">
        <v>607.314375</v>
      </c>
      <c r="M19" s="344">
        <v>317.09907899999996</v>
      </c>
      <c r="N19" s="345">
        <v>3239.01</v>
      </c>
      <c r="O19" s="344">
        <v>5786.480645999999</v>
      </c>
      <c r="P19" s="344">
        <v>1518.283125</v>
      </c>
      <c r="Q19" s="344">
        <v>792.7462289999999</v>
      </c>
      <c r="R19" s="344">
        <v>8097.51</v>
      </c>
      <c r="S19" s="344">
        <v>523.1515140000001</v>
      </c>
      <c r="T19" s="344">
        <v>137.26687500000025</v>
      </c>
      <c r="U19" s="344">
        <v>71.6716110000001</v>
      </c>
      <c r="V19" s="344">
        <v>732.0900000000005</v>
      </c>
    </row>
    <row r="20" spans="1:22" s="596" customFormat="1" ht="29.25" customHeight="1">
      <c r="A20" s="592"/>
      <c r="B20" s="150" t="s">
        <v>81</v>
      </c>
      <c r="C20" s="344">
        <v>45136.880064</v>
      </c>
      <c r="D20" s="344">
        <v>11843.219999999998</v>
      </c>
      <c r="E20" s="344">
        <v>6183.739935999999</v>
      </c>
      <c r="F20" s="603">
        <v>63163.84</v>
      </c>
      <c r="G20" s="344">
        <v>17921.755185890175</v>
      </c>
      <c r="H20" s="344">
        <v>4702.391683955231</v>
      </c>
      <c r="I20" s="344">
        <v>2455.275444582491</v>
      </c>
      <c r="J20" s="603">
        <v>25079.422314427902</v>
      </c>
      <c r="K20" s="344">
        <v>25601.359644</v>
      </c>
      <c r="L20" s="344">
        <v>6717.401250000001</v>
      </c>
      <c r="M20" s="344">
        <v>3507.3791060000003</v>
      </c>
      <c r="N20" s="345">
        <v>35826.14000000001</v>
      </c>
      <c r="O20" s="344">
        <v>43523.11482989017</v>
      </c>
      <c r="P20" s="344">
        <v>11419.792933955232</v>
      </c>
      <c r="Q20" s="344">
        <v>5962.654550582491</v>
      </c>
      <c r="R20" s="344">
        <v>60905.56231442791</v>
      </c>
      <c r="S20" s="344">
        <v>1613.7652341098221</v>
      </c>
      <c r="T20" s="344">
        <v>423.42706604476643</v>
      </c>
      <c r="U20" s="344">
        <v>221.08538541750755</v>
      </c>
      <c r="V20" s="344">
        <v>2258.2776855720963</v>
      </c>
    </row>
    <row r="21" spans="1:256" ht="29.25" customHeight="1">
      <c r="A21" s="1301" t="s">
        <v>735</v>
      </c>
      <c r="B21" s="1302"/>
      <c r="C21" s="145"/>
      <c r="D21" s="145"/>
      <c r="E21" s="145"/>
      <c r="F21" s="146"/>
      <c r="G21" s="147"/>
      <c r="H21" s="147"/>
      <c r="I21" s="147"/>
      <c r="J21" s="146"/>
      <c r="K21" s="147"/>
      <c r="L21" s="147"/>
      <c r="M21" s="147"/>
      <c r="N21" s="1166"/>
      <c r="O21" s="1162"/>
      <c r="P21" s="147"/>
      <c r="Q21" s="147"/>
      <c r="R21" s="147"/>
      <c r="S21" s="147"/>
      <c r="T21" s="148"/>
      <c r="U21" s="148"/>
      <c r="V21" s="148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596"/>
      <c r="AH21" s="596"/>
      <c r="AI21" s="596"/>
      <c r="AJ21" s="596"/>
      <c r="AK21" s="596"/>
      <c r="AL21" s="596"/>
      <c r="AM21" s="596"/>
      <c r="AN21" s="596"/>
      <c r="AO21" s="596"/>
      <c r="AP21" s="596"/>
      <c r="AQ21" s="596"/>
      <c r="AR21" s="596"/>
      <c r="AS21" s="596"/>
      <c r="AT21" s="596"/>
      <c r="AU21" s="596"/>
      <c r="AV21" s="596"/>
      <c r="AW21" s="596"/>
      <c r="AX21" s="596"/>
      <c r="AY21" s="596"/>
      <c r="AZ21" s="596"/>
      <c r="BA21" s="596"/>
      <c r="BB21" s="596"/>
      <c r="BC21" s="596"/>
      <c r="BD21" s="596"/>
      <c r="BE21" s="596"/>
      <c r="BF21" s="596"/>
      <c r="BG21" s="596"/>
      <c r="BH21" s="596"/>
      <c r="BI21" s="596"/>
      <c r="BJ21" s="596"/>
      <c r="BK21" s="596"/>
      <c r="BL21" s="596"/>
      <c r="BM21" s="596"/>
      <c r="BN21" s="596"/>
      <c r="BO21" s="596"/>
      <c r="BP21" s="596"/>
      <c r="BQ21" s="596"/>
      <c r="BR21" s="596"/>
      <c r="BS21" s="596"/>
      <c r="BT21" s="596"/>
      <c r="BU21" s="596"/>
      <c r="BV21" s="596"/>
      <c r="BW21" s="596"/>
      <c r="BX21" s="596"/>
      <c r="BY21" s="596"/>
      <c r="BZ21" s="596"/>
      <c r="CA21" s="596"/>
      <c r="CB21" s="596"/>
      <c r="CC21" s="596"/>
      <c r="CD21" s="596"/>
      <c r="CE21" s="596"/>
      <c r="CF21" s="596"/>
      <c r="CG21" s="596"/>
      <c r="CH21" s="596"/>
      <c r="CI21" s="596"/>
      <c r="CJ21" s="596"/>
      <c r="CK21" s="596"/>
      <c r="CL21" s="596"/>
      <c r="CM21" s="596"/>
      <c r="CN21" s="596"/>
      <c r="CO21" s="596"/>
      <c r="CP21" s="596"/>
      <c r="CQ21" s="596"/>
      <c r="CR21" s="596"/>
      <c r="CS21" s="596"/>
      <c r="CT21" s="596"/>
      <c r="CU21" s="596"/>
      <c r="CV21" s="596"/>
      <c r="CW21" s="596"/>
      <c r="CX21" s="596"/>
      <c r="CY21" s="596"/>
      <c r="CZ21" s="596"/>
      <c r="DA21" s="596"/>
      <c r="DB21" s="596"/>
      <c r="DC21" s="596"/>
      <c r="DD21" s="596"/>
      <c r="DE21" s="596"/>
      <c r="DF21" s="596"/>
      <c r="DG21" s="596"/>
      <c r="DH21" s="596"/>
      <c r="DI21" s="596"/>
      <c r="DJ21" s="596"/>
      <c r="DK21" s="596"/>
      <c r="DL21" s="596"/>
      <c r="DM21" s="596"/>
      <c r="DN21" s="596"/>
      <c r="DO21" s="596"/>
      <c r="DP21" s="596"/>
      <c r="DQ21" s="596"/>
      <c r="DR21" s="596"/>
      <c r="DS21" s="596"/>
      <c r="DT21" s="596"/>
      <c r="DU21" s="596"/>
      <c r="DV21" s="596"/>
      <c r="DW21" s="596"/>
      <c r="DX21" s="596"/>
      <c r="DY21" s="596"/>
      <c r="DZ21" s="596"/>
      <c r="EA21" s="596"/>
      <c r="EB21" s="596"/>
      <c r="EC21" s="596"/>
      <c r="ED21" s="596"/>
      <c r="EE21" s="596"/>
      <c r="EF21" s="596"/>
      <c r="EG21" s="596"/>
      <c r="EH21" s="596"/>
      <c r="EI21" s="596"/>
      <c r="EJ21" s="596"/>
      <c r="EK21" s="596"/>
      <c r="EL21" s="596"/>
      <c r="EM21" s="596"/>
      <c r="EN21" s="596"/>
      <c r="EO21" s="596"/>
      <c r="EP21" s="596"/>
      <c r="EQ21" s="596"/>
      <c r="ER21" s="596"/>
      <c r="ES21" s="596"/>
      <c r="ET21" s="596"/>
      <c r="EU21" s="596"/>
      <c r="EV21" s="596"/>
      <c r="EW21" s="596"/>
      <c r="EX21" s="596"/>
      <c r="EY21" s="596"/>
      <c r="EZ21" s="596"/>
      <c r="FA21" s="596"/>
      <c r="FB21" s="596"/>
      <c r="FC21" s="596"/>
      <c r="FD21" s="596"/>
      <c r="FE21" s="596"/>
      <c r="FF21" s="596"/>
      <c r="FG21" s="596"/>
      <c r="FH21" s="596"/>
      <c r="FI21" s="596"/>
      <c r="FJ21" s="596"/>
      <c r="FK21" s="596"/>
      <c r="FL21" s="596"/>
      <c r="FM21" s="596"/>
      <c r="FN21" s="596"/>
      <c r="FO21" s="596"/>
      <c r="FP21" s="596"/>
      <c r="FQ21" s="596"/>
      <c r="FR21" s="596"/>
      <c r="FS21" s="596"/>
      <c r="FT21" s="596"/>
      <c r="FU21" s="596"/>
      <c r="FV21" s="596"/>
      <c r="FW21" s="596"/>
      <c r="FX21" s="596"/>
      <c r="FY21" s="596"/>
      <c r="FZ21" s="596"/>
      <c r="GA21" s="596"/>
      <c r="GB21" s="596"/>
      <c r="GC21" s="596"/>
      <c r="GD21" s="596"/>
      <c r="GE21" s="596"/>
      <c r="GF21" s="596"/>
      <c r="GG21" s="596"/>
      <c r="GH21" s="596"/>
      <c r="GI21" s="596"/>
      <c r="GJ21" s="596"/>
      <c r="GK21" s="596"/>
      <c r="GL21" s="596"/>
      <c r="GM21" s="596"/>
      <c r="GN21" s="596"/>
      <c r="GO21" s="596"/>
      <c r="GP21" s="596"/>
      <c r="GQ21" s="596"/>
      <c r="GR21" s="596"/>
      <c r="GS21" s="596"/>
      <c r="GT21" s="596"/>
      <c r="GU21" s="596"/>
      <c r="GV21" s="596"/>
      <c r="GW21" s="596"/>
      <c r="GX21" s="596"/>
      <c r="GY21" s="596"/>
      <c r="GZ21" s="596"/>
      <c r="HA21" s="596"/>
      <c r="HB21" s="596"/>
      <c r="HC21" s="596"/>
      <c r="HD21" s="596"/>
      <c r="HE21" s="596"/>
      <c r="HF21" s="596"/>
      <c r="HG21" s="596"/>
      <c r="HH21" s="596"/>
      <c r="HI21" s="596"/>
      <c r="HJ21" s="596"/>
      <c r="HK21" s="596"/>
      <c r="HL21" s="596"/>
      <c r="HM21" s="596"/>
      <c r="HN21" s="596"/>
      <c r="HO21" s="596"/>
      <c r="HP21" s="596"/>
      <c r="HQ21" s="596"/>
      <c r="HR21" s="596"/>
      <c r="HS21" s="596"/>
      <c r="HT21" s="596"/>
      <c r="HU21" s="596"/>
      <c r="HV21" s="596"/>
      <c r="HW21" s="596"/>
      <c r="HX21" s="596"/>
      <c r="HY21" s="596"/>
      <c r="HZ21" s="596"/>
      <c r="IA21" s="596"/>
      <c r="IB21" s="596"/>
      <c r="IC21" s="596"/>
      <c r="ID21" s="596"/>
      <c r="IE21" s="596"/>
      <c r="IF21" s="596"/>
      <c r="IG21" s="596"/>
      <c r="IH21" s="596"/>
      <c r="II21" s="596"/>
      <c r="IJ21" s="596"/>
      <c r="IK21" s="596"/>
      <c r="IL21" s="596"/>
      <c r="IM21" s="596"/>
      <c r="IN21" s="596"/>
      <c r="IO21" s="596"/>
      <c r="IP21" s="596"/>
      <c r="IQ21" s="596"/>
      <c r="IR21" s="596"/>
      <c r="IS21" s="596"/>
      <c r="IT21" s="596"/>
      <c r="IU21" s="596"/>
      <c r="IV21" s="596"/>
    </row>
    <row r="22" spans="1:256" ht="29.25" customHeight="1">
      <c r="A22" s="594">
        <v>1</v>
      </c>
      <c r="B22" s="150" t="s">
        <v>162</v>
      </c>
      <c r="C22" s="344">
        <v>39.58169399999999</v>
      </c>
      <c r="D22" s="344">
        <v>10.385625000000001</v>
      </c>
      <c r="E22" s="344">
        <v>5.422680999999999</v>
      </c>
      <c r="F22" s="603">
        <v>55.39</v>
      </c>
      <c r="G22" s="1170">
        <v>39.58169399999999</v>
      </c>
      <c r="H22" s="1170">
        <v>10.385625000000001</v>
      </c>
      <c r="I22" s="1170">
        <v>5.422680999999999</v>
      </c>
      <c r="J22" s="603">
        <v>55.39</v>
      </c>
      <c r="K22" s="344">
        <v>0</v>
      </c>
      <c r="L22" s="344">
        <v>0</v>
      </c>
      <c r="M22" s="344">
        <v>0</v>
      </c>
      <c r="N22" s="345">
        <v>0</v>
      </c>
      <c r="O22" s="344">
        <v>39.58169399999999</v>
      </c>
      <c r="P22" s="344">
        <v>10.385625000000001</v>
      </c>
      <c r="Q22" s="344">
        <v>5.422680999999999</v>
      </c>
      <c r="R22" s="344">
        <v>55.39</v>
      </c>
      <c r="S22" s="344">
        <v>0</v>
      </c>
      <c r="T22" s="344">
        <v>0</v>
      </c>
      <c r="U22" s="344">
        <v>0</v>
      </c>
      <c r="V22" s="344">
        <v>0</v>
      </c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596"/>
      <c r="AH22" s="596"/>
      <c r="AI22" s="596"/>
      <c r="AJ22" s="596"/>
      <c r="AK22" s="596"/>
      <c r="AL22" s="596"/>
      <c r="AM22" s="596"/>
      <c r="AN22" s="596"/>
      <c r="AO22" s="596"/>
      <c r="AP22" s="596"/>
      <c r="AQ22" s="596"/>
      <c r="AR22" s="596"/>
      <c r="AS22" s="596"/>
      <c r="AT22" s="596"/>
      <c r="AU22" s="596"/>
      <c r="AV22" s="596"/>
      <c r="AW22" s="596"/>
      <c r="AX22" s="596"/>
      <c r="AY22" s="596"/>
      <c r="AZ22" s="596"/>
      <c r="BA22" s="596"/>
      <c r="BB22" s="596"/>
      <c r="BC22" s="596"/>
      <c r="BD22" s="596"/>
      <c r="BE22" s="596"/>
      <c r="BF22" s="596"/>
      <c r="BG22" s="596"/>
      <c r="BH22" s="596"/>
      <c r="BI22" s="596"/>
      <c r="BJ22" s="596"/>
      <c r="BK22" s="596"/>
      <c r="BL22" s="596"/>
      <c r="BM22" s="596"/>
      <c r="BN22" s="596"/>
      <c r="BO22" s="596"/>
      <c r="BP22" s="596"/>
      <c r="BQ22" s="596"/>
      <c r="BR22" s="596"/>
      <c r="BS22" s="596"/>
      <c r="BT22" s="596"/>
      <c r="BU22" s="596"/>
      <c r="BV22" s="596"/>
      <c r="BW22" s="596"/>
      <c r="BX22" s="596"/>
      <c r="BY22" s="596"/>
      <c r="BZ22" s="596"/>
      <c r="CA22" s="596"/>
      <c r="CB22" s="596"/>
      <c r="CC22" s="596"/>
      <c r="CD22" s="596"/>
      <c r="CE22" s="596"/>
      <c r="CF22" s="596"/>
      <c r="CG22" s="596"/>
      <c r="CH22" s="596"/>
      <c r="CI22" s="596"/>
      <c r="CJ22" s="596"/>
      <c r="CK22" s="596"/>
      <c r="CL22" s="596"/>
      <c r="CM22" s="596"/>
      <c r="CN22" s="596"/>
      <c r="CO22" s="596"/>
      <c r="CP22" s="596"/>
      <c r="CQ22" s="596"/>
      <c r="CR22" s="596"/>
      <c r="CS22" s="596"/>
      <c r="CT22" s="596"/>
      <c r="CU22" s="596"/>
      <c r="CV22" s="596"/>
      <c r="CW22" s="596"/>
      <c r="CX22" s="596"/>
      <c r="CY22" s="596"/>
      <c r="CZ22" s="596"/>
      <c r="DA22" s="596"/>
      <c r="DB22" s="596"/>
      <c r="DC22" s="596"/>
      <c r="DD22" s="596"/>
      <c r="DE22" s="596"/>
      <c r="DF22" s="596"/>
      <c r="DG22" s="596"/>
      <c r="DH22" s="596"/>
      <c r="DI22" s="596"/>
      <c r="DJ22" s="596"/>
      <c r="DK22" s="596"/>
      <c r="DL22" s="596"/>
      <c r="DM22" s="596"/>
      <c r="DN22" s="596"/>
      <c r="DO22" s="596"/>
      <c r="DP22" s="596"/>
      <c r="DQ22" s="596"/>
      <c r="DR22" s="596"/>
      <c r="DS22" s="596"/>
      <c r="DT22" s="596"/>
      <c r="DU22" s="596"/>
      <c r="DV22" s="596"/>
      <c r="DW22" s="596"/>
      <c r="DX22" s="596"/>
      <c r="DY22" s="596"/>
      <c r="DZ22" s="596"/>
      <c r="EA22" s="596"/>
      <c r="EB22" s="596"/>
      <c r="EC22" s="596"/>
      <c r="ED22" s="596"/>
      <c r="EE22" s="596"/>
      <c r="EF22" s="596"/>
      <c r="EG22" s="596"/>
      <c r="EH22" s="596"/>
      <c r="EI22" s="596"/>
      <c r="EJ22" s="596"/>
      <c r="EK22" s="596"/>
      <c r="EL22" s="596"/>
      <c r="EM22" s="596"/>
      <c r="EN22" s="596"/>
      <c r="EO22" s="596"/>
      <c r="EP22" s="596"/>
      <c r="EQ22" s="596"/>
      <c r="ER22" s="596"/>
      <c r="ES22" s="596"/>
      <c r="ET22" s="596"/>
      <c r="EU22" s="596"/>
      <c r="EV22" s="596"/>
      <c r="EW22" s="596"/>
      <c r="EX22" s="596"/>
      <c r="EY22" s="596"/>
      <c r="EZ22" s="596"/>
      <c r="FA22" s="596"/>
      <c r="FB22" s="596"/>
      <c r="FC22" s="596"/>
      <c r="FD22" s="596"/>
      <c r="FE22" s="596"/>
      <c r="FF22" s="596"/>
      <c r="FG22" s="596"/>
      <c r="FH22" s="596"/>
      <c r="FI22" s="596"/>
      <c r="FJ22" s="596"/>
      <c r="FK22" s="596"/>
      <c r="FL22" s="596"/>
      <c r="FM22" s="596"/>
      <c r="FN22" s="596"/>
      <c r="FO22" s="596"/>
      <c r="FP22" s="596"/>
      <c r="FQ22" s="596"/>
      <c r="FR22" s="596"/>
      <c r="FS22" s="596"/>
      <c r="FT22" s="596"/>
      <c r="FU22" s="596"/>
      <c r="FV22" s="596"/>
      <c r="FW22" s="596"/>
      <c r="FX22" s="596"/>
      <c r="FY22" s="596"/>
      <c r="FZ22" s="596"/>
      <c r="GA22" s="596"/>
      <c r="GB22" s="596"/>
      <c r="GC22" s="596"/>
      <c r="GD22" s="596"/>
      <c r="GE22" s="596"/>
      <c r="GF22" s="596"/>
      <c r="GG22" s="596"/>
      <c r="GH22" s="596"/>
      <c r="GI22" s="596"/>
      <c r="GJ22" s="596"/>
      <c r="GK22" s="596"/>
      <c r="GL22" s="596"/>
      <c r="GM22" s="596"/>
      <c r="GN22" s="596"/>
      <c r="GO22" s="596"/>
      <c r="GP22" s="596"/>
      <c r="GQ22" s="596"/>
      <c r="GR22" s="596"/>
      <c r="GS22" s="596"/>
      <c r="GT22" s="596"/>
      <c r="GU22" s="596"/>
      <c r="GV22" s="596"/>
      <c r="GW22" s="596"/>
      <c r="GX22" s="596"/>
      <c r="GY22" s="596"/>
      <c r="GZ22" s="596"/>
      <c r="HA22" s="596"/>
      <c r="HB22" s="596"/>
      <c r="HC22" s="596"/>
      <c r="HD22" s="596"/>
      <c r="HE22" s="596"/>
      <c r="HF22" s="596"/>
      <c r="HG22" s="596"/>
      <c r="HH22" s="596"/>
      <c r="HI22" s="596"/>
      <c r="HJ22" s="596"/>
      <c r="HK22" s="596"/>
      <c r="HL22" s="596"/>
      <c r="HM22" s="596"/>
      <c r="HN22" s="596"/>
      <c r="HO22" s="596"/>
      <c r="HP22" s="596"/>
      <c r="HQ22" s="596"/>
      <c r="HR22" s="596"/>
      <c r="HS22" s="596"/>
      <c r="HT22" s="596"/>
      <c r="HU22" s="596"/>
      <c r="HV22" s="596"/>
      <c r="HW22" s="596"/>
      <c r="HX22" s="596"/>
      <c r="HY22" s="596"/>
      <c r="HZ22" s="596"/>
      <c r="IA22" s="596"/>
      <c r="IB22" s="596"/>
      <c r="IC22" s="596"/>
      <c r="ID22" s="596"/>
      <c r="IE22" s="596"/>
      <c r="IF22" s="596"/>
      <c r="IG22" s="596"/>
      <c r="IH22" s="596"/>
      <c r="II22" s="596"/>
      <c r="IJ22" s="596"/>
      <c r="IK22" s="596"/>
      <c r="IL22" s="596"/>
      <c r="IM22" s="596"/>
      <c r="IN22" s="596"/>
      <c r="IO22" s="596"/>
      <c r="IP22" s="596"/>
      <c r="IQ22" s="596"/>
      <c r="IR22" s="596"/>
      <c r="IS22" s="596"/>
      <c r="IT22" s="596"/>
      <c r="IU22" s="596"/>
      <c r="IV22" s="596"/>
    </row>
    <row r="23" spans="1:28" ht="29.25" customHeight="1">
      <c r="A23" s="594">
        <v>2</v>
      </c>
      <c r="B23" s="153" t="s">
        <v>114</v>
      </c>
      <c r="C23" s="344">
        <v>544.2536519999999</v>
      </c>
      <c r="D23" s="344">
        <v>142.80375</v>
      </c>
      <c r="E23" s="344">
        <v>74.562598</v>
      </c>
      <c r="F23" s="603">
        <v>761.62</v>
      </c>
      <c r="G23" s="1170">
        <v>326.779434</v>
      </c>
      <c r="H23" s="1170">
        <v>85.74187500000001</v>
      </c>
      <c r="I23" s="1170">
        <v>44.768691</v>
      </c>
      <c r="J23" s="603">
        <v>457.29</v>
      </c>
      <c r="K23" s="344">
        <v>0</v>
      </c>
      <c r="L23" s="344">
        <v>0</v>
      </c>
      <c r="M23" s="344">
        <v>0</v>
      </c>
      <c r="N23" s="345">
        <v>0</v>
      </c>
      <c r="O23" s="344">
        <v>326.779434</v>
      </c>
      <c r="P23" s="344">
        <v>85.74187500000001</v>
      </c>
      <c r="Q23" s="344">
        <v>44.768691</v>
      </c>
      <c r="R23" s="344">
        <v>457.29</v>
      </c>
      <c r="S23" s="344">
        <v>217.4742179999999</v>
      </c>
      <c r="T23" s="344">
        <v>57.061875</v>
      </c>
      <c r="U23" s="344">
        <v>29.793906999999997</v>
      </c>
      <c r="V23" s="344">
        <v>304.32999999999987</v>
      </c>
      <c r="Y23" s="1280"/>
      <c r="Z23" s="1280"/>
      <c r="AA23" s="1280"/>
      <c r="AB23" s="1280"/>
    </row>
    <row r="24" spans="1:22" ht="29.25" customHeight="1">
      <c r="A24" s="594">
        <v>3</v>
      </c>
      <c r="B24" s="150" t="s">
        <v>115</v>
      </c>
      <c r="C24" s="344">
        <v>9.890063999999999</v>
      </c>
      <c r="D24" s="344">
        <v>2.5949999999999998</v>
      </c>
      <c r="E24" s="344">
        <v>1.3549359999999997</v>
      </c>
      <c r="F24" s="603">
        <v>13.84</v>
      </c>
      <c r="G24" s="1170">
        <v>9.890063999999999</v>
      </c>
      <c r="H24" s="1170">
        <v>2.5949999999999998</v>
      </c>
      <c r="I24" s="1170">
        <v>1.3549359999999997</v>
      </c>
      <c r="J24" s="603">
        <v>13.84</v>
      </c>
      <c r="K24" s="344">
        <v>0</v>
      </c>
      <c r="L24" s="344">
        <v>0</v>
      </c>
      <c r="M24" s="344">
        <v>0</v>
      </c>
      <c r="N24" s="345">
        <v>0</v>
      </c>
      <c r="O24" s="344">
        <v>9.890063999999999</v>
      </c>
      <c r="P24" s="344">
        <v>2.5949999999999998</v>
      </c>
      <c r="Q24" s="344">
        <v>1.3549359999999997</v>
      </c>
      <c r="R24" s="344">
        <v>13.84</v>
      </c>
      <c r="S24" s="344">
        <v>0</v>
      </c>
      <c r="T24" s="344">
        <v>0</v>
      </c>
      <c r="U24" s="344">
        <v>0</v>
      </c>
      <c r="V24" s="344">
        <v>0</v>
      </c>
    </row>
    <row r="25" spans="1:22" ht="29.25" customHeight="1">
      <c r="A25" s="594">
        <v>4</v>
      </c>
      <c r="B25" s="153" t="s">
        <v>116</v>
      </c>
      <c r="C25" s="344">
        <v>8.453717999999999</v>
      </c>
      <c r="D25" s="344">
        <v>2.218125</v>
      </c>
      <c r="E25" s="344">
        <v>1.1581569999999999</v>
      </c>
      <c r="F25" s="603">
        <v>11.83</v>
      </c>
      <c r="G25" s="1170">
        <v>8.453717999999999</v>
      </c>
      <c r="H25" s="1170">
        <v>2.218125</v>
      </c>
      <c r="I25" s="1170">
        <v>1.1581569999999999</v>
      </c>
      <c r="J25" s="603">
        <v>11.83</v>
      </c>
      <c r="K25" s="344">
        <v>0</v>
      </c>
      <c r="L25" s="344">
        <v>0</v>
      </c>
      <c r="M25" s="344">
        <v>0</v>
      </c>
      <c r="N25" s="345">
        <v>0</v>
      </c>
      <c r="O25" s="344">
        <v>8.453717999999999</v>
      </c>
      <c r="P25" s="344">
        <v>2.218125</v>
      </c>
      <c r="Q25" s="344">
        <v>1.1581569999999999</v>
      </c>
      <c r="R25" s="344">
        <v>11.83</v>
      </c>
      <c r="S25" s="344">
        <v>0</v>
      </c>
      <c r="T25" s="344">
        <v>0</v>
      </c>
      <c r="U25" s="344">
        <v>0</v>
      </c>
      <c r="V25" s="344">
        <v>0</v>
      </c>
    </row>
    <row r="26" spans="1:22" ht="29.25" customHeight="1">
      <c r="A26" s="594">
        <v>5</v>
      </c>
      <c r="B26" s="150" t="s">
        <v>117</v>
      </c>
      <c r="C26" s="344">
        <v>155.311164</v>
      </c>
      <c r="D26" s="344">
        <v>40.75125</v>
      </c>
      <c r="E26" s="344">
        <v>21.277585999999996</v>
      </c>
      <c r="F26" s="603">
        <v>217.34</v>
      </c>
      <c r="G26" s="1170">
        <v>93.18383999999999</v>
      </c>
      <c r="H26" s="1170">
        <v>24.450000000000003</v>
      </c>
      <c r="I26" s="1170">
        <v>12.76616</v>
      </c>
      <c r="J26" s="603">
        <v>130.4</v>
      </c>
      <c r="K26" s="344">
        <v>0</v>
      </c>
      <c r="L26" s="344">
        <v>0</v>
      </c>
      <c r="M26" s="344">
        <v>0</v>
      </c>
      <c r="N26" s="345">
        <v>0</v>
      </c>
      <c r="O26" s="344">
        <v>93.18383999999999</v>
      </c>
      <c r="P26" s="344">
        <v>24.450000000000003</v>
      </c>
      <c r="Q26" s="344">
        <v>12.76616</v>
      </c>
      <c r="R26" s="344">
        <v>130.4</v>
      </c>
      <c r="S26" s="344">
        <v>62.127324</v>
      </c>
      <c r="T26" s="344">
        <v>16.301249999999996</v>
      </c>
      <c r="U26" s="344">
        <v>8.511425999999997</v>
      </c>
      <c r="V26" s="344">
        <v>86.94</v>
      </c>
    </row>
    <row r="27" spans="1:22" s="596" customFormat="1" ht="29.25" customHeight="1">
      <c r="A27" s="592"/>
      <c r="B27" s="150" t="s">
        <v>81</v>
      </c>
      <c r="C27" s="344">
        <v>757.4902919999998</v>
      </c>
      <c r="D27" s="344">
        <v>198.75375</v>
      </c>
      <c r="E27" s="344">
        <v>103.77595799999999</v>
      </c>
      <c r="F27" s="603">
        <v>1060.02</v>
      </c>
      <c r="G27" s="1170">
        <v>477.8887499999999</v>
      </c>
      <c r="H27" s="1170">
        <v>125.39062500000001</v>
      </c>
      <c r="I27" s="1170">
        <v>65.470625</v>
      </c>
      <c r="J27" s="603">
        <v>668.7500000000001</v>
      </c>
      <c r="K27" s="344">
        <v>0</v>
      </c>
      <c r="L27" s="344">
        <v>0</v>
      </c>
      <c r="M27" s="344">
        <v>0</v>
      </c>
      <c r="N27" s="345">
        <v>0</v>
      </c>
      <c r="O27" s="344">
        <v>477.8887499999999</v>
      </c>
      <c r="P27" s="344">
        <v>125.39062500000001</v>
      </c>
      <c r="Q27" s="344">
        <v>65.470625</v>
      </c>
      <c r="R27" s="344">
        <v>668.7500000000001</v>
      </c>
      <c r="S27" s="344">
        <v>279.6015419999999</v>
      </c>
      <c r="T27" s="344">
        <v>73.363125</v>
      </c>
      <c r="U27" s="344">
        <v>38.30533299999999</v>
      </c>
      <c r="V27" s="344">
        <v>391.26999999999987</v>
      </c>
    </row>
    <row r="28" spans="1:22" ht="23.25" customHeight="1">
      <c r="A28" s="1303" t="s">
        <v>211</v>
      </c>
      <c r="B28" s="1304"/>
      <c r="C28" s="155"/>
      <c r="D28" s="155"/>
      <c r="E28" s="155"/>
      <c r="F28" s="156"/>
      <c r="G28" s="155"/>
      <c r="H28" s="155"/>
      <c r="I28" s="155"/>
      <c r="J28" s="156"/>
      <c r="K28" s="155"/>
      <c r="L28" s="155"/>
      <c r="M28" s="155"/>
      <c r="N28" s="1167"/>
      <c r="O28" s="155"/>
      <c r="P28" s="155"/>
      <c r="Q28" s="155"/>
      <c r="R28" s="155"/>
      <c r="S28" s="155"/>
      <c r="T28" s="155"/>
      <c r="U28" s="155"/>
      <c r="V28" s="155"/>
    </row>
    <row r="29" spans="1:22" ht="29.25" customHeight="1">
      <c r="A29" s="594">
        <v>6</v>
      </c>
      <c r="B29" s="150" t="s">
        <v>163</v>
      </c>
      <c r="C29" s="151">
        <v>34585.28226</v>
      </c>
      <c r="D29" s="151">
        <v>9074.643750000001</v>
      </c>
      <c r="E29" s="151">
        <v>4738.17399</v>
      </c>
      <c r="F29" s="1171">
        <v>48398.100000000006</v>
      </c>
      <c r="G29" s="151">
        <v>20751.169356</v>
      </c>
      <c r="H29" s="151">
        <v>5444.78625</v>
      </c>
      <c r="I29" s="151">
        <v>2842.9043939999997</v>
      </c>
      <c r="J29" s="343">
        <v>29038.86</v>
      </c>
      <c r="K29" s="151">
        <v>0</v>
      </c>
      <c r="L29" s="151">
        <v>0</v>
      </c>
      <c r="M29" s="151">
        <v>0</v>
      </c>
      <c r="N29" s="343">
        <v>0</v>
      </c>
      <c r="O29" s="151">
        <v>20751.169356</v>
      </c>
      <c r="P29" s="151">
        <v>5444.78625</v>
      </c>
      <c r="Q29" s="151">
        <v>2842.9043939999997</v>
      </c>
      <c r="R29" s="151">
        <v>29038.86</v>
      </c>
      <c r="S29" s="151">
        <v>13834.112904000001</v>
      </c>
      <c r="T29" s="151">
        <v>3629.857500000001</v>
      </c>
      <c r="U29" s="151">
        <v>1895.2695960000005</v>
      </c>
      <c r="V29" s="151">
        <v>19359.240000000005</v>
      </c>
    </row>
    <row r="30" spans="1:22" ht="29.25" customHeight="1">
      <c r="A30" s="594">
        <v>7</v>
      </c>
      <c r="B30" s="153" t="s">
        <v>119</v>
      </c>
      <c r="C30" s="1171">
        <v>0</v>
      </c>
      <c r="D30" s="1171">
        <v>0</v>
      </c>
      <c r="E30" s="1171">
        <v>0</v>
      </c>
      <c r="F30" s="1171">
        <v>0</v>
      </c>
      <c r="G30" s="151">
        <v>0</v>
      </c>
      <c r="H30" s="151">
        <v>0</v>
      </c>
      <c r="I30" s="151">
        <v>0</v>
      </c>
      <c r="J30" s="1171">
        <v>0</v>
      </c>
      <c r="K30" s="151">
        <v>0</v>
      </c>
      <c r="L30" s="151">
        <v>0</v>
      </c>
      <c r="M30" s="151">
        <v>0</v>
      </c>
      <c r="N30" s="343">
        <v>0</v>
      </c>
      <c r="O30" s="1171">
        <v>0</v>
      </c>
      <c r="P30" s="1171">
        <v>0</v>
      </c>
      <c r="Q30" s="1171">
        <v>0</v>
      </c>
      <c r="R30" s="1171">
        <v>0</v>
      </c>
      <c r="S30" s="1171">
        <v>0</v>
      </c>
      <c r="T30" s="1171">
        <v>0</v>
      </c>
      <c r="U30" s="1171">
        <v>0</v>
      </c>
      <c r="V30" s="1171">
        <v>0</v>
      </c>
    </row>
    <row r="31" spans="1:22" ht="29.25" customHeight="1">
      <c r="A31" s="157"/>
      <c r="B31" s="153" t="s">
        <v>81</v>
      </c>
      <c r="C31" s="1171">
        <v>0</v>
      </c>
      <c r="D31" s="1171">
        <v>0</v>
      </c>
      <c r="E31" s="1171">
        <v>0</v>
      </c>
      <c r="F31" s="1171">
        <v>0</v>
      </c>
      <c r="G31" s="1171">
        <v>0</v>
      </c>
      <c r="H31" s="1171">
        <v>0</v>
      </c>
      <c r="I31" s="1171">
        <v>0</v>
      </c>
      <c r="J31" s="1171">
        <v>0</v>
      </c>
      <c r="K31" s="1171">
        <v>0</v>
      </c>
      <c r="L31" s="1171">
        <v>0</v>
      </c>
      <c r="M31" s="1171">
        <v>0</v>
      </c>
      <c r="N31" s="343">
        <v>0</v>
      </c>
      <c r="O31" s="1171">
        <v>0</v>
      </c>
      <c r="P31" s="1171">
        <v>0</v>
      </c>
      <c r="Q31" s="1171">
        <v>0</v>
      </c>
      <c r="R31" s="1171">
        <v>0</v>
      </c>
      <c r="S31" s="1171">
        <v>0</v>
      </c>
      <c r="T31" s="1171">
        <v>0</v>
      </c>
      <c r="U31" s="1171">
        <v>0</v>
      </c>
      <c r="V31" s="1171">
        <v>0</v>
      </c>
    </row>
    <row r="32" spans="1:22" s="160" customFormat="1" ht="29.25" customHeight="1">
      <c r="A32" s="158"/>
      <c r="B32" s="153" t="s">
        <v>29</v>
      </c>
      <c r="C32" s="159">
        <v>45136.880064</v>
      </c>
      <c r="D32" s="159">
        <v>11843.219999999998</v>
      </c>
      <c r="E32" s="159">
        <v>6183.739935999999</v>
      </c>
      <c r="F32" s="159">
        <v>63163.84</v>
      </c>
      <c r="G32" s="159">
        <v>17921.755185890175</v>
      </c>
      <c r="H32" s="159">
        <v>4702.391683955231</v>
      </c>
      <c r="I32" s="159">
        <v>2455.275444582491</v>
      </c>
      <c r="J32" s="159">
        <v>25079.422314427902</v>
      </c>
      <c r="K32" s="159">
        <v>25601.359644</v>
      </c>
      <c r="L32" s="159">
        <v>6717.401250000001</v>
      </c>
      <c r="M32" s="159">
        <v>3507.3791060000003</v>
      </c>
      <c r="N32" s="1168">
        <v>35826.14000000001</v>
      </c>
      <c r="O32" s="159">
        <v>43523.11482989017</v>
      </c>
      <c r="P32" s="159">
        <v>11419.792933955232</v>
      </c>
      <c r="Q32" s="159">
        <v>5962.654550582491</v>
      </c>
      <c r="R32" s="159">
        <v>60905.56231442791</v>
      </c>
      <c r="S32" s="159">
        <v>1613.7652341098221</v>
      </c>
      <c r="T32" s="159">
        <v>423.42706604476643</v>
      </c>
      <c r="U32" s="159">
        <v>221.08538541750755</v>
      </c>
      <c r="V32" s="159">
        <v>2258.2776855720963</v>
      </c>
    </row>
    <row r="33" spans="1:22" ht="29.25" customHeight="1">
      <c r="A33" s="161"/>
      <c r="B33" s="162"/>
      <c r="C33" s="161"/>
      <c r="D33" s="161"/>
      <c r="E33" s="161"/>
      <c r="F33" s="163"/>
      <c r="G33" s="161"/>
      <c r="H33" s="161"/>
      <c r="I33" s="161"/>
      <c r="J33" s="163"/>
      <c r="K33" s="161"/>
      <c r="L33" s="161"/>
      <c r="M33" s="161"/>
      <c r="N33" s="1169"/>
      <c r="O33" s="161"/>
      <c r="P33" s="161"/>
      <c r="Q33" s="161"/>
      <c r="R33" s="161"/>
      <c r="S33" s="161"/>
      <c r="T33" s="161"/>
      <c r="U33" s="161"/>
      <c r="V33" s="161"/>
    </row>
    <row r="35" spans="1:32" ht="63" customHeight="1">
      <c r="A35" s="137" t="s">
        <v>9</v>
      </c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O35" s="137"/>
      <c r="P35" s="137"/>
      <c r="Q35" s="137"/>
      <c r="R35" s="137"/>
      <c r="S35" s="1281" t="s">
        <v>723</v>
      </c>
      <c r="T35" s="1281"/>
      <c r="U35" s="1281"/>
      <c r="V35" s="1281"/>
      <c r="W35" s="1281"/>
      <c r="X35" s="596"/>
      <c r="Y35" s="596"/>
      <c r="Z35" s="596"/>
      <c r="AA35" s="596"/>
      <c r="AE35" s="596"/>
      <c r="AF35" s="596"/>
    </row>
  </sheetData>
  <sheetProtection/>
  <mergeCells count="21">
    <mergeCell ref="S35:W35"/>
    <mergeCell ref="AB9:AD9"/>
    <mergeCell ref="A10:A11"/>
    <mergeCell ref="B10:B11"/>
    <mergeCell ref="C10:F11"/>
    <mergeCell ref="G10:R10"/>
    <mergeCell ref="S10:V11"/>
    <mergeCell ref="G11:J11"/>
    <mergeCell ref="K11:N11"/>
    <mergeCell ref="O11:R11"/>
    <mergeCell ref="U9:V9"/>
    <mergeCell ref="A14:B14"/>
    <mergeCell ref="Y16:AB16"/>
    <mergeCell ref="A21:B21"/>
    <mergeCell ref="Y23:AB23"/>
    <mergeCell ref="A28:B28"/>
    <mergeCell ref="G2:O2"/>
    <mergeCell ref="A3:U3"/>
    <mergeCell ref="A4:U4"/>
    <mergeCell ref="A6:U6"/>
    <mergeCell ref="A8:C8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61" r:id="rId3"/>
  <headerFooter>
    <oddFooter>&amp;C62</oddFooter>
  </headerFooter>
  <colBreaks count="1" manualBreakCount="1">
    <brk id="23" max="65535" man="1"/>
  </colBreaks>
  <legacyDrawing r:id="rId2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0FD9C6"/>
    <pageSetUpPr fitToPage="1"/>
  </sheetPr>
  <dimension ref="A1:P26"/>
  <sheetViews>
    <sheetView view="pageBreakPreview" zoomScale="90" zoomScaleSheetLayoutView="90" zoomScalePageLayoutView="0" workbookViewId="0" topLeftCell="A1">
      <selection activeCell="G34" sqref="G34"/>
    </sheetView>
  </sheetViews>
  <sheetFormatPr defaultColWidth="9.140625" defaultRowHeight="12.75"/>
  <cols>
    <col min="1" max="1" width="8.57421875" style="916" customWidth="1"/>
    <col min="2" max="2" width="20.00390625" style="916" customWidth="1"/>
    <col min="3" max="3" width="11.00390625" style="917" customWidth="1"/>
    <col min="4" max="4" width="15.57421875" style="916" customWidth="1"/>
    <col min="5" max="16" width="8.28125" style="916" customWidth="1"/>
    <col min="17" max="16384" width="9.140625" style="916" customWidth="1"/>
  </cols>
  <sheetData>
    <row r="1" spans="8:12" ht="15">
      <c r="H1" s="1703"/>
      <c r="I1" s="1703"/>
      <c r="L1" s="918" t="s">
        <v>482</v>
      </c>
    </row>
    <row r="2" spans="4:12" ht="15">
      <c r="D2" s="1703" t="s">
        <v>436</v>
      </c>
      <c r="E2" s="1703"/>
      <c r="F2" s="1703"/>
      <c r="G2" s="1703"/>
      <c r="H2" s="919"/>
      <c r="I2" s="919"/>
      <c r="L2" s="918"/>
    </row>
    <row r="3" spans="1:13" s="920" customFormat="1" ht="16.5">
      <c r="A3" s="1704" t="s">
        <v>691</v>
      </c>
      <c r="B3" s="1704"/>
      <c r="C3" s="1704"/>
      <c r="D3" s="1704"/>
      <c r="E3" s="1704"/>
      <c r="F3" s="1704"/>
      <c r="G3" s="1704"/>
      <c r="H3" s="1704"/>
      <c r="I3" s="1704"/>
      <c r="J3" s="1704"/>
      <c r="K3" s="1704"/>
      <c r="L3" s="1704"/>
      <c r="M3" s="1704"/>
    </row>
    <row r="4" spans="1:13" s="920" customFormat="1" ht="20.25" customHeight="1">
      <c r="A4" s="1704" t="s">
        <v>692</v>
      </c>
      <c r="B4" s="1704"/>
      <c r="C4" s="1704"/>
      <c r="D4" s="1704"/>
      <c r="E4" s="1704"/>
      <c r="F4" s="1704"/>
      <c r="G4" s="1704"/>
      <c r="H4" s="1704"/>
      <c r="I4" s="1704"/>
      <c r="J4" s="1704"/>
      <c r="K4" s="1704"/>
      <c r="L4" s="1704"/>
      <c r="M4" s="1704"/>
    </row>
    <row r="6" spans="1:16" s="923" customFormat="1" ht="15" customHeight="1">
      <c r="A6" s="921" t="s">
        <v>793</v>
      </c>
      <c r="B6" s="921"/>
      <c r="C6" s="922"/>
      <c r="D6" s="921"/>
      <c r="E6" s="921"/>
      <c r="F6" s="921"/>
      <c r="G6" s="921"/>
      <c r="H6" s="921"/>
      <c r="I6" s="921"/>
      <c r="J6" s="921"/>
      <c r="N6" s="1705" t="s">
        <v>794</v>
      </c>
      <c r="O6" s="1705"/>
      <c r="P6" s="1705"/>
    </row>
    <row r="7" spans="1:16" s="923" customFormat="1" ht="20.25" customHeight="1">
      <c r="A7" s="1706" t="s">
        <v>2</v>
      </c>
      <c r="B7" s="1706" t="s">
        <v>3</v>
      </c>
      <c r="C7" s="1708" t="s">
        <v>245</v>
      </c>
      <c r="D7" s="1708" t="s">
        <v>246</v>
      </c>
      <c r="E7" s="1702" t="s">
        <v>247</v>
      </c>
      <c r="F7" s="1702"/>
      <c r="G7" s="1702"/>
      <c r="H7" s="1702"/>
      <c r="I7" s="1702"/>
      <c r="J7" s="1702"/>
      <c r="K7" s="1702"/>
      <c r="L7" s="1702"/>
      <c r="M7" s="1702"/>
      <c r="N7" s="1702"/>
      <c r="O7" s="1702"/>
      <c r="P7" s="1702"/>
    </row>
    <row r="8" spans="1:16" s="923" customFormat="1" ht="43.5" customHeight="1">
      <c r="A8" s="1707"/>
      <c r="B8" s="1707"/>
      <c r="C8" s="1709"/>
      <c r="D8" s="1709"/>
      <c r="E8" s="924" t="s">
        <v>248</v>
      </c>
      <c r="F8" s="924" t="s">
        <v>249</v>
      </c>
      <c r="G8" s="924" t="s">
        <v>250</v>
      </c>
      <c r="H8" s="924" t="s">
        <v>251</v>
      </c>
      <c r="I8" s="924" t="s">
        <v>252</v>
      </c>
      <c r="J8" s="924" t="s">
        <v>253</v>
      </c>
      <c r="K8" s="924" t="s">
        <v>254</v>
      </c>
      <c r="L8" s="924" t="s">
        <v>255</v>
      </c>
      <c r="M8" s="924" t="s">
        <v>256</v>
      </c>
      <c r="N8" s="925" t="s">
        <v>693</v>
      </c>
      <c r="O8" s="925" t="s">
        <v>694</v>
      </c>
      <c r="P8" s="925" t="s">
        <v>938</v>
      </c>
    </row>
    <row r="9" spans="1:16" s="923" customFormat="1" ht="12.75" customHeight="1">
      <c r="A9" s="926">
        <v>1</v>
      </c>
      <c r="B9" s="926">
        <v>2</v>
      </c>
      <c r="C9" s="927">
        <v>3</v>
      </c>
      <c r="D9" s="926">
        <v>4</v>
      </c>
      <c r="E9" s="926">
        <v>5</v>
      </c>
      <c r="F9" s="926">
        <v>6</v>
      </c>
      <c r="G9" s="926">
        <v>7</v>
      </c>
      <c r="H9" s="926">
        <v>8</v>
      </c>
      <c r="I9" s="926">
        <v>9</v>
      </c>
      <c r="J9" s="926">
        <v>10</v>
      </c>
      <c r="K9" s="926">
        <v>11</v>
      </c>
      <c r="L9" s="926">
        <v>12</v>
      </c>
      <c r="M9" s="926">
        <v>13</v>
      </c>
      <c r="N9" s="928"/>
      <c r="O9" s="928"/>
      <c r="P9" s="928"/>
    </row>
    <row r="10" spans="1:16" s="932" customFormat="1" ht="24" customHeight="1">
      <c r="A10" s="929">
        <v>1</v>
      </c>
      <c r="B10" s="930" t="s">
        <v>878</v>
      </c>
      <c r="C10" s="931">
        <v>3195</v>
      </c>
      <c r="D10" s="930">
        <v>3195</v>
      </c>
      <c r="E10" s="930">
        <v>3193</v>
      </c>
      <c r="F10" s="930">
        <v>3193</v>
      </c>
      <c r="G10" s="930">
        <v>3193</v>
      </c>
      <c r="H10" s="930">
        <v>3192</v>
      </c>
      <c r="I10" s="930">
        <v>3192</v>
      </c>
      <c r="J10" s="930">
        <v>3190</v>
      </c>
      <c r="K10" s="930">
        <v>3190</v>
      </c>
      <c r="L10" s="930">
        <v>3190</v>
      </c>
      <c r="M10" s="930">
        <v>3190</v>
      </c>
      <c r="N10" s="930">
        <v>3190</v>
      </c>
      <c r="O10" s="930">
        <v>3185</v>
      </c>
      <c r="P10" s="930">
        <v>2969</v>
      </c>
    </row>
    <row r="11" spans="1:16" s="932" customFormat="1" ht="24" customHeight="1">
      <c r="A11" s="929">
        <v>2</v>
      </c>
      <c r="B11" s="930" t="s">
        <v>879</v>
      </c>
      <c r="C11" s="931">
        <v>2733</v>
      </c>
      <c r="D11" s="930">
        <v>2733</v>
      </c>
      <c r="E11" s="930">
        <v>2726</v>
      </c>
      <c r="F11" s="930">
        <v>2726</v>
      </c>
      <c r="G11" s="930">
        <v>2616</v>
      </c>
      <c r="H11" s="930">
        <v>2615</v>
      </c>
      <c r="I11" s="930">
        <v>2606</v>
      </c>
      <c r="J11" s="930">
        <v>2595</v>
      </c>
      <c r="K11" s="930">
        <v>2595</v>
      </c>
      <c r="L11" s="930">
        <v>2595</v>
      </c>
      <c r="M11" s="930">
        <v>2478</v>
      </c>
      <c r="N11" s="930">
        <v>1811</v>
      </c>
      <c r="O11" s="930">
        <v>1020</v>
      </c>
      <c r="P11" s="930">
        <v>677</v>
      </c>
    </row>
    <row r="12" spans="1:16" s="932" customFormat="1" ht="24" customHeight="1">
      <c r="A12" s="929">
        <v>3</v>
      </c>
      <c r="B12" s="930" t="s">
        <v>880</v>
      </c>
      <c r="C12" s="931">
        <v>3852</v>
      </c>
      <c r="D12" s="930">
        <v>3852</v>
      </c>
      <c r="E12" s="930">
        <v>3852</v>
      </c>
      <c r="F12" s="930">
        <v>3852</v>
      </c>
      <c r="G12" s="930">
        <v>3852</v>
      </c>
      <c r="H12" s="930">
        <v>3852</v>
      </c>
      <c r="I12" s="930">
        <v>3852</v>
      </c>
      <c r="J12" s="930">
        <v>3852</v>
      </c>
      <c r="K12" s="930">
        <v>3849</v>
      </c>
      <c r="L12" s="930">
        <v>3848</v>
      </c>
      <c r="M12" s="930">
        <v>3775</v>
      </c>
      <c r="N12" s="930">
        <v>2686</v>
      </c>
      <c r="O12" s="930">
        <v>1904</v>
      </c>
      <c r="P12" s="930">
        <v>1129</v>
      </c>
    </row>
    <row r="13" spans="1:16" s="932" customFormat="1" ht="24" customHeight="1">
      <c r="A13" s="929">
        <v>4</v>
      </c>
      <c r="B13" s="930" t="s">
        <v>881</v>
      </c>
      <c r="C13" s="931">
        <v>4354</v>
      </c>
      <c r="D13" s="930">
        <v>4354</v>
      </c>
      <c r="E13" s="930">
        <v>4231</v>
      </c>
      <c r="F13" s="930">
        <v>4223</v>
      </c>
      <c r="G13" s="930">
        <v>4196</v>
      </c>
      <c r="H13" s="930">
        <v>4148</v>
      </c>
      <c r="I13" s="930">
        <v>4096</v>
      </c>
      <c r="J13" s="930">
        <v>4095</v>
      </c>
      <c r="K13" s="930">
        <v>4064</v>
      </c>
      <c r="L13" s="930">
        <v>3927</v>
      </c>
      <c r="M13" s="930">
        <v>3782</v>
      </c>
      <c r="N13" s="930">
        <v>3400</v>
      </c>
      <c r="O13" s="930">
        <v>3115</v>
      </c>
      <c r="P13" s="930">
        <v>2384</v>
      </c>
    </row>
    <row r="14" spans="1:16" s="932" customFormat="1" ht="24" customHeight="1">
      <c r="A14" s="929">
        <v>5</v>
      </c>
      <c r="B14" s="933" t="s">
        <v>882</v>
      </c>
      <c r="C14" s="934">
        <v>3269</v>
      </c>
      <c r="D14" s="933">
        <v>3269</v>
      </c>
      <c r="E14" s="933">
        <v>3269</v>
      </c>
      <c r="F14" s="933">
        <v>3269</v>
      </c>
      <c r="G14" s="933">
        <v>3269</v>
      </c>
      <c r="H14" s="933">
        <v>3269</v>
      </c>
      <c r="I14" s="933">
        <v>3269</v>
      </c>
      <c r="J14" s="930">
        <v>3269</v>
      </c>
      <c r="K14" s="930">
        <v>3269</v>
      </c>
      <c r="L14" s="930">
        <v>3269</v>
      </c>
      <c r="M14" s="930">
        <v>3269</v>
      </c>
      <c r="N14" s="930">
        <v>3269</v>
      </c>
      <c r="O14" s="930">
        <v>3266</v>
      </c>
      <c r="P14" s="930">
        <v>3251</v>
      </c>
    </row>
    <row r="15" spans="1:16" s="932" customFormat="1" ht="24" customHeight="1">
      <c r="A15" s="929">
        <v>6</v>
      </c>
      <c r="B15" s="933" t="s">
        <v>883</v>
      </c>
      <c r="C15" s="934">
        <v>3207</v>
      </c>
      <c r="D15" s="933">
        <v>3207</v>
      </c>
      <c r="E15" s="933">
        <v>3191</v>
      </c>
      <c r="F15" s="933">
        <v>3191</v>
      </c>
      <c r="G15" s="933">
        <v>3190</v>
      </c>
      <c r="H15" s="933">
        <v>3188</v>
      </c>
      <c r="I15" s="933">
        <v>3186</v>
      </c>
      <c r="J15" s="930">
        <v>3186</v>
      </c>
      <c r="K15" s="930">
        <v>3132</v>
      </c>
      <c r="L15" s="930">
        <v>3079</v>
      </c>
      <c r="M15" s="930">
        <v>3022</v>
      </c>
      <c r="N15" s="930">
        <v>2933</v>
      </c>
      <c r="O15" s="930">
        <v>2820</v>
      </c>
      <c r="P15" s="930">
        <v>2686</v>
      </c>
    </row>
    <row r="16" spans="1:16" s="932" customFormat="1" ht="24" customHeight="1">
      <c r="A16" s="929">
        <v>7</v>
      </c>
      <c r="B16" s="930" t="s">
        <v>884</v>
      </c>
      <c r="C16" s="931">
        <v>3575</v>
      </c>
      <c r="D16" s="930">
        <v>3566</v>
      </c>
      <c r="E16" s="930">
        <v>3527</v>
      </c>
      <c r="F16" s="930">
        <v>3527</v>
      </c>
      <c r="G16" s="930">
        <v>3505</v>
      </c>
      <c r="H16" s="930">
        <v>3426</v>
      </c>
      <c r="I16" s="930">
        <v>3407</v>
      </c>
      <c r="J16" s="930">
        <v>3376</v>
      </c>
      <c r="K16" s="930">
        <v>3265</v>
      </c>
      <c r="L16" s="930">
        <v>3187</v>
      </c>
      <c r="M16" s="930">
        <v>3166</v>
      </c>
      <c r="N16" s="930">
        <v>2835</v>
      </c>
      <c r="O16" s="930">
        <v>2420</v>
      </c>
      <c r="P16" s="930">
        <v>2059</v>
      </c>
    </row>
    <row r="17" spans="1:16" s="932" customFormat="1" ht="24" customHeight="1">
      <c r="A17" s="929">
        <v>8</v>
      </c>
      <c r="B17" s="930" t="s">
        <v>885</v>
      </c>
      <c r="C17" s="931">
        <v>3342</v>
      </c>
      <c r="D17" s="930">
        <v>3342</v>
      </c>
      <c r="E17" s="930">
        <v>3333</v>
      </c>
      <c r="F17" s="930">
        <v>3333</v>
      </c>
      <c r="G17" s="930">
        <v>3333</v>
      </c>
      <c r="H17" s="930">
        <v>3333</v>
      </c>
      <c r="I17" s="930">
        <v>3333</v>
      </c>
      <c r="J17" s="930">
        <v>3319</v>
      </c>
      <c r="K17" s="930">
        <v>3290</v>
      </c>
      <c r="L17" s="930">
        <v>3161</v>
      </c>
      <c r="M17" s="930">
        <v>3052</v>
      </c>
      <c r="N17" s="930">
        <v>3007</v>
      </c>
      <c r="O17" s="930">
        <v>2913</v>
      </c>
      <c r="P17" s="930">
        <v>1898</v>
      </c>
    </row>
    <row r="18" spans="1:16" s="932" customFormat="1" ht="24" customHeight="1">
      <c r="A18" s="929">
        <v>9</v>
      </c>
      <c r="B18" s="930" t="s">
        <v>886</v>
      </c>
      <c r="C18" s="931">
        <v>3411</v>
      </c>
      <c r="D18" s="930">
        <v>3411</v>
      </c>
      <c r="E18" s="930">
        <v>3382</v>
      </c>
      <c r="F18" s="930">
        <v>3381</v>
      </c>
      <c r="G18" s="930">
        <v>3381</v>
      </c>
      <c r="H18" s="930">
        <v>3380</v>
      </c>
      <c r="I18" s="930">
        <v>3374</v>
      </c>
      <c r="J18" s="930">
        <v>3305</v>
      </c>
      <c r="K18" s="930">
        <v>3241</v>
      </c>
      <c r="L18" s="930">
        <v>3221</v>
      </c>
      <c r="M18" s="930">
        <v>3164</v>
      </c>
      <c r="N18" s="930">
        <v>2928</v>
      </c>
      <c r="O18" s="930">
        <v>2798</v>
      </c>
      <c r="P18" s="930">
        <v>2348</v>
      </c>
    </row>
    <row r="19" spans="1:16" s="932" customFormat="1" ht="24" customHeight="1">
      <c r="A19" s="929">
        <v>10</v>
      </c>
      <c r="B19" s="930" t="s">
        <v>887</v>
      </c>
      <c r="C19" s="931">
        <v>4901</v>
      </c>
      <c r="D19" s="930">
        <v>4901</v>
      </c>
      <c r="E19" s="930">
        <v>4879</v>
      </c>
      <c r="F19" s="930">
        <v>4879</v>
      </c>
      <c r="G19" s="930">
        <v>4879</v>
      </c>
      <c r="H19" s="930">
        <v>4878</v>
      </c>
      <c r="I19" s="930">
        <v>4850</v>
      </c>
      <c r="J19" s="930">
        <v>4819</v>
      </c>
      <c r="K19" s="930">
        <v>4707</v>
      </c>
      <c r="L19" s="930">
        <v>4684</v>
      </c>
      <c r="M19" s="930">
        <v>4601</v>
      </c>
      <c r="N19" s="930">
        <v>4517</v>
      </c>
      <c r="O19" s="930">
        <v>4412</v>
      </c>
      <c r="P19" s="930">
        <v>4207</v>
      </c>
    </row>
    <row r="20" spans="1:16" s="932" customFormat="1" ht="24" customHeight="1">
      <c r="A20" s="929">
        <v>11</v>
      </c>
      <c r="B20" s="930" t="s">
        <v>919</v>
      </c>
      <c r="C20" s="931">
        <v>3375</v>
      </c>
      <c r="D20" s="930">
        <v>3375</v>
      </c>
      <c r="E20" s="930">
        <v>3371</v>
      </c>
      <c r="F20" s="930">
        <v>3371</v>
      </c>
      <c r="G20" s="930">
        <v>3371</v>
      </c>
      <c r="H20" s="930">
        <v>3334</v>
      </c>
      <c r="I20" s="930">
        <v>3319</v>
      </c>
      <c r="J20" s="930">
        <v>3319</v>
      </c>
      <c r="K20" s="930">
        <v>3312</v>
      </c>
      <c r="L20" s="930">
        <v>3309</v>
      </c>
      <c r="M20" s="930">
        <v>3309</v>
      </c>
      <c r="N20" s="930">
        <v>3308</v>
      </c>
      <c r="O20" s="930">
        <v>3225</v>
      </c>
      <c r="P20" s="930">
        <v>2947</v>
      </c>
    </row>
    <row r="21" spans="1:16" s="932" customFormat="1" ht="24" customHeight="1">
      <c r="A21" s="929">
        <v>12</v>
      </c>
      <c r="B21" s="930" t="s">
        <v>889</v>
      </c>
      <c r="C21" s="931">
        <v>3849</v>
      </c>
      <c r="D21" s="930">
        <v>3849</v>
      </c>
      <c r="E21" s="930">
        <v>3836</v>
      </c>
      <c r="F21" s="930">
        <v>3836</v>
      </c>
      <c r="G21" s="930">
        <v>3833</v>
      </c>
      <c r="H21" s="930">
        <v>3810</v>
      </c>
      <c r="I21" s="930">
        <v>3808</v>
      </c>
      <c r="J21" s="930">
        <v>3718</v>
      </c>
      <c r="K21" s="930">
        <v>3716</v>
      </c>
      <c r="L21" s="930">
        <v>3686</v>
      </c>
      <c r="M21" s="930">
        <v>3670</v>
      </c>
      <c r="N21" s="930">
        <v>3579</v>
      </c>
      <c r="O21" s="930">
        <v>3146</v>
      </c>
      <c r="P21" s="930">
        <v>2528</v>
      </c>
    </row>
    <row r="22" spans="1:16" s="932" customFormat="1" ht="24" customHeight="1">
      <c r="A22" s="929">
        <v>13</v>
      </c>
      <c r="B22" s="930" t="s">
        <v>890</v>
      </c>
      <c r="C22" s="931">
        <v>2910</v>
      </c>
      <c r="D22" s="930">
        <v>2910</v>
      </c>
      <c r="E22" s="930">
        <v>2910</v>
      </c>
      <c r="F22" s="930">
        <v>2910</v>
      </c>
      <c r="G22" s="930">
        <v>2910</v>
      </c>
      <c r="H22" s="930">
        <v>2910</v>
      </c>
      <c r="I22" s="930">
        <v>2910</v>
      </c>
      <c r="J22" s="930">
        <v>2910</v>
      </c>
      <c r="K22" s="930">
        <v>2910</v>
      </c>
      <c r="L22" s="930">
        <v>2909</v>
      </c>
      <c r="M22" s="930">
        <v>2870</v>
      </c>
      <c r="N22" s="930">
        <v>2731</v>
      </c>
      <c r="O22" s="930">
        <v>2686</v>
      </c>
      <c r="P22" s="930">
        <v>2681</v>
      </c>
    </row>
    <row r="23" spans="1:16" s="938" customFormat="1" ht="24" customHeight="1">
      <c r="A23" s="935"/>
      <c r="B23" s="936" t="s">
        <v>13</v>
      </c>
      <c r="C23" s="937">
        <f>SUM(C10:C22)</f>
        <v>45973</v>
      </c>
      <c r="D23" s="937">
        <f aca="true" t="shared" si="0" ref="D23:P23">SUM(D10:D22)</f>
        <v>45964</v>
      </c>
      <c r="E23" s="937">
        <f t="shared" si="0"/>
        <v>45700</v>
      </c>
      <c r="F23" s="937">
        <f t="shared" si="0"/>
        <v>45691</v>
      </c>
      <c r="G23" s="937">
        <f t="shared" si="0"/>
        <v>45528</v>
      </c>
      <c r="H23" s="937">
        <f t="shared" si="0"/>
        <v>45335</v>
      </c>
      <c r="I23" s="937">
        <f t="shared" si="0"/>
        <v>45202</v>
      </c>
      <c r="J23" s="937">
        <f t="shared" si="0"/>
        <v>44953</v>
      </c>
      <c r="K23" s="937">
        <f t="shared" si="0"/>
        <v>44540</v>
      </c>
      <c r="L23" s="937">
        <f t="shared" si="0"/>
        <v>44065</v>
      </c>
      <c r="M23" s="937">
        <f t="shared" si="0"/>
        <v>43348</v>
      </c>
      <c r="N23" s="937">
        <f t="shared" si="0"/>
        <v>40194</v>
      </c>
      <c r="O23" s="937">
        <f t="shared" si="0"/>
        <v>36910</v>
      </c>
      <c r="P23" s="937">
        <f t="shared" si="0"/>
        <v>31764</v>
      </c>
    </row>
    <row r="24" spans="2:16" ht="15">
      <c r="B24" s="1710" t="s">
        <v>945</v>
      </c>
      <c r="C24" s="1710"/>
      <c r="D24" s="1710"/>
      <c r="E24" s="1710"/>
      <c r="F24" s="1710"/>
      <c r="G24" s="1710"/>
      <c r="H24" s="1710"/>
      <c r="I24" s="1710"/>
      <c r="J24" s="1710"/>
      <c r="K24" s="1710"/>
      <c r="L24" s="1710"/>
      <c r="M24" s="1710"/>
      <c r="N24" s="1710"/>
      <c r="O24" s="1710"/>
      <c r="P24" s="1710"/>
    </row>
    <row r="26" spans="1:13" s="99" customFormat="1" ht="60" customHeight="1">
      <c r="A26" s="1701" t="s">
        <v>722</v>
      </c>
      <c r="B26" s="1701"/>
      <c r="C26" s="912"/>
      <c r="D26" s="98"/>
      <c r="E26" s="98"/>
      <c r="I26" s="1587" t="s">
        <v>723</v>
      </c>
      <c r="J26" s="1587"/>
      <c r="K26" s="1587"/>
      <c r="L26" s="1587"/>
      <c r="M26" s="1587"/>
    </row>
  </sheetData>
  <sheetProtection/>
  <mergeCells count="13">
    <mergeCell ref="A26:B26"/>
    <mergeCell ref="I26:M26"/>
    <mergeCell ref="E7:P7"/>
    <mergeCell ref="H1:I1"/>
    <mergeCell ref="D2:G2"/>
    <mergeCell ref="A3:M3"/>
    <mergeCell ref="A4:M4"/>
    <mergeCell ref="N6:P6"/>
    <mergeCell ref="A7:A8"/>
    <mergeCell ref="B7:B8"/>
    <mergeCell ref="C7:C8"/>
    <mergeCell ref="D7:D8"/>
    <mergeCell ref="B24:P24"/>
  </mergeCells>
  <printOptions horizontalCentered="1"/>
  <pageMargins left="0.72" right="0.2" top="0.2" bottom="0.2" header="0.2" footer="0.2"/>
  <pageSetup fitToHeight="1" fitToWidth="1" horizontalDpi="600" verticalDpi="600" orientation="landscape" paperSize="9" scale="88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0FD9C6"/>
  </sheetPr>
  <dimension ref="A1:P26"/>
  <sheetViews>
    <sheetView zoomScale="115" zoomScaleNormal="115" zoomScaleSheetLayoutView="90" zoomScalePageLayoutView="0" workbookViewId="0" topLeftCell="A1">
      <selection activeCell="G34" sqref="G34"/>
    </sheetView>
  </sheetViews>
  <sheetFormatPr defaultColWidth="9.140625" defaultRowHeight="12.75"/>
  <cols>
    <col min="1" max="1" width="8.57421875" style="939" customWidth="1"/>
    <col min="2" max="2" width="17.8515625" style="939" customWidth="1"/>
    <col min="3" max="3" width="8.140625" style="939" customWidth="1"/>
    <col min="4" max="4" width="10.7109375" style="939" customWidth="1"/>
    <col min="5" max="5" width="7.140625" style="990" customWidth="1"/>
    <col min="6" max="7" width="6.421875" style="990" customWidth="1"/>
    <col min="8" max="8" width="8.28125" style="939" customWidth="1"/>
    <col min="9" max="9" width="7.421875" style="939" customWidth="1"/>
    <col min="10" max="10" width="7.7109375" style="939" customWidth="1"/>
    <col min="11" max="11" width="7.8515625" style="939" customWidth="1"/>
    <col min="12" max="12" width="7.28125" style="939" customWidth="1"/>
    <col min="13" max="13" width="8.00390625" style="939" customWidth="1"/>
    <col min="14" max="14" width="8.28125" style="939" customWidth="1"/>
    <col min="15" max="15" width="8.140625" style="939" customWidth="1"/>
    <col min="16" max="16" width="9.28125" style="939" customWidth="1"/>
    <col min="17" max="16384" width="9.140625" style="939" customWidth="1"/>
  </cols>
  <sheetData>
    <row r="1" spans="5:16" ht="15">
      <c r="E1" s="1704"/>
      <c r="F1" s="1704"/>
      <c r="G1" s="1704"/>
      <c r="H1" s="1704"/>
      <c r="I1" s="1704"/>
      <c r="O1" s="1712" t="s">
        <v>500</v>
      </c>
      <c r="P1" s="1712"/>
    </row>
    <row r="2" spans="3:12" ht="15">
      <c r="C2" s="1704" t="s">
        <v>944</v>
      </c>
      <c r="D2" s="1704"/>
      <c r="E2" s="1704"/>
      <c r="F2" s="1704"/>
      <c r="G2" s="1704"/>
      <c r="H2" s="1704"/>
      <c r="I2" s="1704"/>
      <c r="J2" s="1704"/>
      <c r="K2" s="1704"/>
      <c r="L2" s="1704"/>
    </row>
    <row r="3" spans="2:13" ht="15">
      <c r="B3" s="991"/>
      <c r="C3" s="991"/>
      <c r="D3" s="1704" t="s">
        <v>691</v>
      </c>
      <c r="E3" s="1704"/>
      <c r="F3" s="1704"/>
      <c r="G3" s="1704"/>
      <c r="H3" s="1704"/>
      <c r="I3" s="1704"/>
      <c r="J3" s="1704"/>
      <c r="K3" s="1704"/>
      <c r="L3" s="1704"/>
      <c r="M3" s="1704"/>
    </row>
    <row r="4" spans="1:13" ht="20.25" customHeight="1">
      <c r="A4" s="1704" t="s">
        <v>695</v>
      </c>
      <c r="B4" s="1704"/>
      <c r="C4" s="1704"/>
      <c r="D4" s="1704"/>
      <c r="E4" s="1704"/>
      <c r="F4" s="1704"/>
      <c r="G4" s="1704"/>
      <c r="H4" s="1704"/>
      <c r="I4" s="1704"/>
      <c r="J4" s="1704"/>
      <c r="K4" s="1704"/>
      <c r="L4" s="1704"/>
      <c r="M4" s="1704"/>
    </row>
    <row r="6" spans="1:16" ht="15">
      <c r="A6" s="938" t="s">
        <v>793</v>
      </c>
      <c r="B6" s="940"/>
      <c r="C6" s="940"/>
      <c r="D6" s="940"/>
      <c r="E6" s="987"/>
      <c r="F6" s="987"/>
      <c r="G6" s="987"/>
      <c r="H6" s="940"/>
      <c r="I6" s="940"/>
      <c r="J6" s="940"/>
      <c r="K6" s="938"/>
      <c r="L6" s="938"/>
      <c r="M6" s="938"/>
      <c r="N6" s="1713" t="s">
        <v>663</v>
      </c>
      <c r="O6" s="1713"/>
      <c r="P6" s="1713"/>
    </row>
    <row r="7" spans="1:16" s="941" customFormat="1" ht="20.25" customHeight="1">
      <c r="A7" s="1714" t="s">
        <v>2</v>
      </c>
      <c r="B7" s="1714" t="s">
        <v>3</v>
      </c>
      <c r="C7" s="1716" t="s">
        <v>245</v>
      </c>
      <c r="D7" s="1718" t="s">
        <v>499</v>
      </c>
      <c r="E7" s="1720" t="s">
        <v>920</v>
      </c>
      <c r="F7" s="1720"/>
      <c r="G7" s="1720"/>
      <c r="H7" s="1720"/>
      <c r="I7" s="1720"/>
      <c r="J7" s="1720"/>
      <c r="K7" s="1720"/>
      <c r="L7" s="1720"/>
      <c r="M7" s="1720"/>
      <c r="N7" s="1720"/>
      <c r="O7" s="1720"/>
      <c r="P7" s="1720"/>
    </row>
    <row r="8" spans="1:16" s="941" customFormat="1" ht="72" customHeight="1">
      <c r="A8" s="1715"/>
      <c r="B8" s="1715"/>
      <c r="C8" s="1717"/>
      <c r="D8" s="1719"/>
      <c r="E8" s="942" t="s">
        <v>941</v>
      </c>
      <c r="F8" s="942" t="s">
        <v>249</v>
      </c>
      <c r="G8" s="942" t="s">
        <v>943</v>
      </c>
      <c r="H8" s="942" t="s">
        <v>251</v>
      </c>
      <c r="I8" s="942" t="s">
        <v>252</v>
      </c>
      <c r="J8" s="942" t="s">
        <v>253</v>
      </c>
      <c r="K8" s="942" t="s">
        <v>254</v>
      </c>
      <c r="L8" s="942" t="s">
        <v>255</v>
      </c>
      <c r="M8" s="942" t="s">
        <v>256</v>
      </c>
      <c r="N8" s="925" t="s">
        <v>693</v>
      </c>
      <c r="O8" s="925" t="s">
        <v>694</v>
      </c>
      <c r="P8" s="925" t="s">
        <v>938</v>
      </c>
    </row>
    <row r="9" spans="1:16" s="941" customFormat="1" ht="12.75" customHeight="1">
      <c r="A9" s="943">
        <v>1</v>
      </c>
      <c r="B9" s="943">
        <v>2</v>
      </c>
      <c r="C9" s="943">
        <v>3</v>
      </c>
      <c r="D9" s="943">
        <v>4</v>
      </c>
      <c r="E9" s="988">
        <v>5</v>
      </c>
      <c r="F9" s="988">
        <v>6</v>
      </c>
      <c r="G9" s="988">
        <v>7</v>
      </c>
      <c r="H9" s="943">
        <v>8</v>
      </c>
      <c r="I9" s="943">
        <v>9</v>
      </c>
      <c r="J9" s="943">
        <v>10</v>
      </c>
      <c r="K9" s="943">
        <v>11</v>
      </c>
      <c r="L9" s="943">
        <v>12</v>
      </c>
      <c r="M9" s="943">
        <v>13</v>
      </c>
      <c r="N9" s="943">
        <v>14</v>
      </c>
      <c r="O9" s="943">
        <v>15</v>
      </c>
      <c r="P9" s="943">
        <v>16</v>
      </c>
    </row>
    <row r="10" spans="1:16" s="948" customFormat="1" ht="24" customHeight="1">
      <c r="A10" s="401">
        <v>1</v>
      </c>
      <c r="B10" s="312" t="s">
        <v>743</v>
      </c>
      <c r="C10" s="947">
        <f>'AT-3'!G8</f>
        <v>3141</v>
      </c>
      <c r="D10" s="947">
        <f>C10</f>
        <v>3141</v>
      </c>
      <c r="E10" s="945">
        <v>3056</v>
      </c>
      <c r="F10" s="945">
        <v>4</v>
      </c>
      <c r="G10" s="945">
        <v>2918</v>
      </c>
      <c r="H10" s="945">
        <v>3021</v>
      </c>
      <c r="I10" s="945">
        <v>3022</v>
      </c>
      <c r="J10" s="945">
        <v>3051</v>
      </c>
      <c r="K10" s="945">
        <v>3039</v>
      </c>
      <c r="L10" s="945">
        <v>3028</v>
      </c>
      <c r="M10" s="945">
        <v>3027</v>
      </c>
      <c r="N10" s="946">
        <v>3028</v>
      </c>
      <c r="O10" s="946">
        <v>3041</v>
      </c>
      <c r="P10" s="947">
        <v>3040</v>
      </c>
    </row>
    <row r="11" spans="1:16" s="948" customFormat="1" ht="24" customHeight="1">
      <c r="A11" s="401">
        <v>2</v>
      </c>
      <c r="B11" s="312" t="s">
        <v>744</v>
      </c>
      <c r="C11" s="947">
        <f>'AT-3'!G9</f>
        <v>2701</v>
      </c>
      <c r="D11" s="944">
        <v>2683</v>
      </c>
      <c r="E11" s="945">
        <v>2615</v>
      </c>
      <c r="F11" s="945">
        <v>8</v>
      </c>
      <c r="G11" s="945">
        <v>2421</v>
      </c>
      <c r="H11" s="945">
        <v>2542</v>
      </c>
      <c r="I11" s="945">
        <v>2552</v>
      </c>
      <c r="J11" s="945">
        <v>2585</v>
      </c>
      <c r="K11" s="945">
        <v>2586</v>
      </c>
      <c r="L11" s="945">
        <v>2588</v>
      </c>
      <c r="M11" s="945">
        <v>2579</v>
      </c>
      <c r="N11" s="946">
        <v>2574</v>
      </c>
      <c r="O11" s="946">
        <v>2586</v>
      </c>
      <c r="P11" s="947">
        <v>2569</v>
      </c>
    </row>
    <row r="12" spans="1:16" s="948" customFormat="1" ht="24" customHeight="1">
      <c r="A12" s="401">
        <v>3</v>
      </c>
      <c r="B12" s="312" t="s">
        <v>745</v>
      </c>
      <c r="C12" s="947">
        <f>'AT-3'!G10</f>
        <v>3856</v>
      </c>
      <c r="D12" s="947">
        <f>C12</f>
        <v>3856</v>
      </c>
      <c r="E12" s="945">
        <v>3804</v>
      </c>
      <c r="F12" s="945">
        <v>8</v>
      </c>
      <c r="G12" s="945">
        <v>3615</v>
      </c>
      <c r="H12" s="945">
        <v>3741</v>
      </c>
      <c r="I12" s="945">
        <v>3781</v>
      </c>
      <c r="J12" s="945">
        <v>3798</v>
      </c>
      <c r="K12" s="945">
        <v>3798</v>
      </c>
      <c r="L12" s="945">
        <v>3790</v>
      </c>
      <c r="M12" s="945">
        <v>3761</v>
      </c>
      <c r="N12" s="946">
        <v>3768</v>
      </c>
      <c r="O12" s="946">
        <v>3796</v>
      </c>
      <c r="P12" s="947">
        <v>3792</v>
      </c>
    </row>
    <row r="13" spans="1:16" s="948" customFormat="1" ht="24" customHeight="1">
      <c r="A13" s="401">
        <v>4</v>
      </c>
      <c r="B13" s="312" t="s">
        <v>746</v>
      </c>
      <c r="C13" s="947">
        <f>'AT-3'!G11</f>
        <v>4229</v>
      </c>
      <c r="D13" s="944">
        <v>4221</v>
      </c>
      <c r="E13" s="945">
        <v>4120</v>
      </c>
      <c r="F13" s="945">
        <v>15</v>
      </c>
      <c r="G13" s="945">
        <v>4002</v>
      </c>
      <c r="H13" s="945">
        <v>4032</v>
      </c>
      <c r="I13" s="945">
        <v>4056</v>
      </c>
      <c r="J13" s="945">
        <v>4111</v>
      </c>
      <c r="K13" s="945">
        <v>4109</v>
      </c>
      <c r="L13" s="945">
        <v>4117</v>
      </c>
      <c r="M13" s="945">
        <v>4116</v>
      </c>
      <c r="N13" s="946">
        <v>4117</v>
      </c>
      <c r="O13" s="946">
        <v>4141</v>
      </c>
      <c r="P13" s="947">
        <v>4115</v>
      </c>
    </row>
    <row r="14" spans="1:16" s="948" customFormat="1" ht="24" customHeight="1">
      <c r="A14" s="401">
        <v>5</v>
      </c>
      <c r="B14" s="312" t="s">
        <v>747</v>
      </c>
      <c r="C14" s="947">
        <f>'AT-3'!G12</f>
        <v>3253</v>
      </c>
      <c r="D14" s="944">
        <v>3201</v>
      </c>
      <c r="E14" s="949">
        <v>3185</v>
      </c>
      <c r="F14" s="949">
        <v>10</v>
      </c>
      <c r="G14" s="949">
        <v>3152</v>
      </c>
      <c r="H14" s="949">
        <v>3176</v>
      </c>
      <c r="I14" s="949">
        <v>3176</v>
      </c>
      <c r="J14" s="949">
        <v>3175</v>
      </c>
      <c r="K14" s="949">
        <v>3174</v>
      </c>
      <c r="L14" s="949">
        <v>3176</v>
      </c>
      <c r="M14" s="949">
        <v>3175</v>
      </c>
      <c r="N14" s="946">
        <v>3168</v>
      </c>
      <c r="O14" s="946">
        <v>3173</v>
      </c>
      <c r="P14" s="947">
        <v>3164</v>
      </c>
    </row>
    <row r="15" spans="1:16" s="948" customFormat="1" ht="24" customHeight="1">
      <c r="A15" s="401">
        <v>6</v>
      </c>
      <c r="B15" s="312" t="s">
        <v>748</v>
      </c>
      <c r="C15" s="947">
        <f>'AT-3'!G13</f>
        <v>3118</v>
      </c>
      <c r="D15" s="944">
        <v>3112</v>
      </c>
      <c r="E15" s="945">
        <v>3047</v>
      </c>
      <c r="F15" s="945">
        <v>6</v>
      </c>
      <c r="G15" s="945">
        <v>2982</v>
      </c>
      <c r="H15" s="945">
        <v>2959</v>
      </c>
      <c r="I15" s="945">
        <v>2941</v>
      </c>
      <c r="J15" s="945">
        <v>2993</v>
      </c>
      <c r="K15" s="945">
        <v>3009</v>
      </c>
      <c r="L15" s="945">
        <v>3015</v>
      </c>
      <c r="M15" s="945">
        <v>3013</v>
      </c>
      <c r="N15" s="946">
        <v>3015</v>
      </c>
      <c r="O15" s="946">
        <v>3020</v>
      </c>
      <c r="P15" s="947">
        <v>3018</v>
      </c>
    </row>
    <row r="16" spans="1:16" s="948" customFormat="1" ht="24" customHeight="1">
      <c r="A16" s="401">
        <v>7</v>
      </c>
      <c r="B16" s="312" t="s">
        <v>749</v>
      </c>
      <c r="C16" s="947">
        <f>'AT-3'!G14</f>
        <v>3567</v>
      </c>
      <c r="D16" s="944">
        <v>3561</v>
      </c>
      <c r="E16" s="945">
        <v>3492</v>
      </c>
      <c r="F16" s="945">
        <v>21</v>
      </c>
      <c r="G16" s="945">
        <v>3431</v>
      </c>
      <c r="H16" s="945">
        <v>3462</v>
      </c>
      <c r="I16" s="945">
        <v>3463</v>
      </c>
      <c r="J16" s="945">
        <v>3473</v>
      </c>
      <c r="K16" s="945">
        <v>3467</v>
      </c>
      <c r="L16" s="945">
        <v>3472</v>
      </c>
      <c r="M16" s="945">
        <v>3462</v>
      </c>
      <c r="N16" s="946">
        <v>3463</v>
      </c>
      <c r="O16" s="946">
        <v>3477</v>
      </c>
      <c r="P16" s="947">
        <v>3477</v>
      </c>
    </row>
    <row r="17" spans="1:16" s="948" customFormat="1" ht="24" customHeight="1">
      <c r="A17" s="401">
        <v>8</v>
      </c>
      <c r="B17" s="312" t="s">
        <v>750</v>
      </c>
      <c r="C17" s="947">
        <f>'AT-3'!G15</f>
        <v>3377</v>
      </c>
      <c r="D17" s="944">
        <v>3341</v>
      </c>
      <c r="E17" s="945">
        <v>3284</v>
      </c>
      <c r="F17" s="945">
        <v>8</v>
      </c>
      <c r="G17" s="945">
        <v>3229</v>
      </c>
      <c r="H17" s="945">
        <v>3241</v>
      </c>
      <c r="I17" s="945">
        <v>3251</v>
      </c>
      <c r="J17" s="945">
        <v>3273</v>
      </c>
      <c r="K17" s="945">
        <v>3275</v>
      </c>
      <c r="L17" s="945">
        <v>3300</v>
      </c>
      <c r="M17" s="945">
        <v>3302</v>
      </c>
      <c r="N17" s="946">
        <v>3288</v>
      </c>
      <c r="O17" s="946">
        <v>3284</v>
      </c>
      <c r="P17" s="947">
        <v>3285</v>
      </c>
    </row>
    <row r="18" spans="1:16" s="948" customFormat="1" ht="24" customHeight="1">
      <c r="A18" s="401">
        <v>9</v>
      </c>
      <c r="B18" s="312" t="s">
        <v>751</v>
      </c>
      <c r="C18" s="947">
        <f>'AT-3'!G16</f>
        <v>3404</v>
      </c>
      <c r="D18" s="944">
        <v>3404</v>
      </c>
      <c r="E18" s="945">
        <v>3341</v>
      </c>
      <c r="F18" s="945">
        <v>21</v>
      </c>
      <c r="G18" s="945">
        <v>3294</v>
      </c>
      <c r="H18" s="945">
        <v>3251</v>
      </c>
      <c r="I18" s="945">
        <v>3226</v>
      </c>
      <c r="J18" s="945">
        <v>3265</v>
      </c>
      <c r="K18" s="945">
        <v>3285</v>
      </c>
      <c r="L18" s="945">
        <v>3294</v>
      </c>
      <c r="M18" s="945">
        <v>3302</v>
      </c>
      <c r="N18" s="946">
        <v>3318</v>
      </c>
      <c r="O18" s="946">
        <v>3311</v>
      </c>
      <c r="P18" s="947">
        <v>3306</v>
      </c>
    </row>
    <row r="19" spans="1:16" s="948" customFormat="1" ht="24" customHeight="1">
      <c r="A19" s="401">
        <v>10</v>
      </c>
      <c r="B19" s="312" t="s">
        <v>752</v>
      </c>
      <c r="C19" s="947">
        <f>'AT-3'!G17</f>
        <v>4805</v>
      </c>
      <c r="D19" s="944">
        <v>4791</v>
      </c>
      <c r="E19" s="945">
        <v>4708</v>
      </c>
      <c r="F19" s="945">
        <v>18</v>
      </c>
      <c r="G19" s="945">
        <v>4615</v>
      </c>
      <c r="H19" s="945">
        <v>4591</v>
      </c>
      <c r="I19" s="945">
        <v>4574</v>
      </c>
      <c r="J19" s="945">
        <v>4649</v>
      </c>
      <c r="K19" s="945">
        <v>4652</v>
      </c>
      <c r="L19" s="945">
        <v>4661</v>
      </c>
      <c r="M19" s="945">
        <v>4671</v>
      </c>
      <c r="N19" s="946">
        <v>4674</v>
      </c>
      <c r="O19" s="946">
        <v>4677</v>
      </c>
      <c r="P19" s="947">
        <v>4668</v>
      </c>
    </row>
    <row r="20" spans="1:16" s="948" customFormat="1" ht="24" customHeight="1">
      <c r="A20" s="401">
        <v>11</v>
      </c>
      <c r="B20" s="312" t="s">
        <v>753</v>
      </c>
      <c r="C20" s="947">
        <f>'AT-3'!G18</f>
        <v>3330</v>
      </c>
      <c r="D20" s="944">
        <v>3321</v>
      </c>
      <c r="E20" s="945">
        <v>3141</v>
      </c>
      <c r="F20" s="945">
        <v>7</v>
      </c>
      <c r="G20" s="945">
        <v>2974</v>
      </c>
      <c r="H20" s="945">
        <v>3020</v>
      </c>
      <c r="I20" s="945">
        <v>3033</v>
      </c>
      <c r="J20" s="945">
        <v>3092</v>
      </c>
      <c r="K20" s="945">
        <v>3107</v>
      </c>
      <c r="L20" s="945">
        <v>3114</v>
      </c>
      <c r="M20" s="945">
        <v>3113</v>
      </c>
      <c r="N20" s="946">
        <v>3124</v>
      </c>
      <c r="O20" s="946">
        <v>3127</v>
      </c>
      <c r="P20" s="947">
        <v>3115</v>
      </c>
    </row>
    <row r="21" spans="1:16" s="948" customFormat="1" ht="24" customHeight="1">
      <c r="A21" s="401">
        <v>12</v>
      </c>
      <c r="B21" s="312" t="s">
        <v>754</v>
      </c>
      <c r="C21" s="947">
        <f>'AT-3'!G19</f>
        <v>3753</v>
      </c>
      <c r="D21" s="947">
        <f>C21</f>
        <v>3753</v>
      </c>
      <c r="E21" s="945">
        <v>3694</v>
      </c>
      <c r="F21" s="945">
        <v>35</v>
      </c>
      <c r="G21" s="945">
        <v>3550</v>
      </c>
      <c r="H21" s="945">
        <v>3591</v>
      </c>
      <c r="I21" s="945">
        <v>3576</v>
      </c>
      <c r="J21" s="945">
        <v>3635</v>
      </c>
      <c r="K21" s="945">
        <v>3642</v>
      </c>
      <c r="L21" s="945">
        <v>3679</v>
      </c>
      <c r="M21" s="945">
        <v>3696</v>
      </c>
      <c r="N21" s="946">
        <v>3691</v>
      </c>
      <c r="O21" s="946">
        <v>3685</v>
      </c>
      <c r="P21" s="947">
        <v>3675</v>
      </c>
    </row>
    <row r="22" spans="1:16" s="948" customFormat="1" ht="24" customHeight="1">
      <c r="A22" s="401">
        <v>13</v>
      </c>
      <c r="B22" s="312" t="s">
        <v>755</v>
      </c>
      <c r="C22" s="947">
        <f>'AT-3'!G20</f>
        <v>2889</v>
      </c>
      <c r="D22" s="947">
        <f>C22</f>
        <v>2889</v>
      </c>
      <c r="E22" s="945">
        <v>2863</v>
      </c>
      <c r="F22" s="945">
        <v>11</v>
      </c>
      <c r="G22" s="945">
        <v>2748</v>
      </c>
      <c r="H22" s="945">
        <v>2776</v>
      </c>
      <c r="I22" s="945">
        <v>2774</v>
      </c>
      <c r="J22" s="945">
        <v>2793</v>
      </c>
      <c r="K22" s="945">
        <v>2788</v>
      </c>
      <c r="L22" s="945">
        <v>2801</v>
      </c>
      <c r="M22" s="945">
        <v>2815</v>
      </c>
      <c r="N22" s="946">
        <v>2826</v>
      </c>
      <c r="O22" s="946">
        <v>2835</v>
      </c>
      <c r="P22" s="947">
        <v>2828</v>
      </c>
    </row>
    <row r="23" spans="1:16" s="948" customFormat="1" ht="24" customHeight="1">
      <c r="A23" s="1580" t="s">
        <v>756</v>
      </c>
      <c r="B23" s="1580"/>
      <c r="C23" s="950">
        <f>SUM(C10:C22)</f>
        <v>45423</v>
      </c>
      <c r="D23" s="950">
        <f>SUM(D10:D22)</f>
        <v>45274</v>
      </c>
      <c r="E23" s="950">
        <f>SUM(E10:E22)</f>
        <v>44350</v>
      </c>
      <c r="F23" s="950">
        <f aca="true" t="shared" si="0" ref="F23:P23">SUM(F10:F22)</f>
        <v>172</v>
      </c>
      <c r="G23" s="950">
        <f t="shared" si="0"/>
        <v>42931</v>
      </c>
      <c r="H23" s="950">
        <f t="shared" si="0"/>
        <v>43403</v>
      </c>
      <c r="I23" s="950">
        <f t="shared" si="0"/>
        <v>43425</v>
      </c>
      <c r="J23" s="950">
        <f t="shared" si="0"/>
        <v>43893</v>
      </c>
      <c r="K23" s="950">
        <f t="shared" si="0"/>
        <v>43931</v>
      </c>
      <c r="L23" s="950">
        <f t="shared" si="0"/>
        <v>44035</v>
      </c>
      <c r="M23" s="950">
        <f t="shared" si="0"/>
        <v>44032</v>
      </c>
      <c r="N23" s="950">
        <f t="shared" si="0"/>
        <v>44054</v>
      </c>
      <c r="O23" s="950">
        <f t="shared" si="0"/>
        <v>44153</v>
      </c>
      <c r="P23" s="950">
        <f t="shared" si="0"/>
        <v>44052</v>
      </c>
    </row>
    <row r="24" spans="5:16" ht="15">
      <c r="E24" s="989"/>
      <c r="F24" s="989"/>
      <c r="G24" s="989"/>
      <c r="H24" s="951"/>
      <c r="I24" s="951"/>
      <c r="J24" s="951"/>
      <c r="K24" s="951"/>
      <c r="L24" s="951"/>
      <c r="M24" s="951"/>
      <c r="N24" s="951"/>
      <c r="O24" s="951"/>
      <c r="P24" s="951"/>
    </row>
    <row r="26" spans="1:16" s="99" customFormat="1" ht="60" customHeight="1">
      <c r="A26" s="1489" t="s">
        <v>722</v>
      </c>
      <c r="B26" s="1489"/>
      <c r="C26" s="97"/>
      <c r="D26" s="98"/>
      <c r="E26" s="446"/>
      <c r="F26" s="446"/>
      <c r="G26" s="446"/>
      <c r="H26" s="98"/>
      <c r="K26" s="972"/>
      <c r="L26" s="972"/>
      <c r="M26" s="1711" t="s">
        <v>723</v>
      </c>
      <c r="N26" s="1711"/>
      <c r="O26" s="1711"/>
      <c r="P26" s="1711"/>
    </row>
  </sheetData>
  <sheetProtection/>
  <mergeCells count="14">
    <mergeCell ref="A23:B23"/>
    <mergeCell ref="A26:B26"/>
    <mergeCell ref="M26:P26"/>
    <mergeCell ref="E1:I1"/>
    <mergeCell ref="O1:P1"/>
    <mergeCell ref="A4:M4"/>
    <mergeCell ref="N6:P6"/>
    <mergeCell ref="A7:A8"/>
    <mergeCell ref="B7:B8"/>
    <mergeCell ref="C7:C8"/>
    <mergeCell ref="D7:D8"/>
    <mergeCell ref="E7:P7"/>
    <mergeCell ref="C2:L2"/>
    <mergeCell ref="D3:M3"/>
  </mergeCells>
  <printOptions horizontalCentered="1"/>
  <pageMargins left="0.72" right="0.2" top="0.2" bottom="0.2" header="0.2" footer="0.2"/>
  <pageSetup horizontalDpi="600" verticalDpi="600" orientation="landscape" paperSize="9" scale="85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0FD9C6"/>
  </sheetPr>
  <dimension ref="A1:P26"/>
  <sheetViews>
    <sheetView view="pageBreakPreview" zoomScale="80" zoomScaleNormal="80" zoomScaleSheetLayoutView="80" zoomScalePageLayoutView="0" workbookViewId="0" topLeftCell="A1">
      <selection activeCell="G34" sqref="G34"/>
    </sheetView>
  </sheetViews>
  <sheetFormatPr defaultColWidth="9.140625" defaultRowHeight="12.75"/>
  <cols>
    <col min="2" max="2" width="18.140625" style="0" customWidth="1"/>
    <col min="4" max="4" width="8.421875" style="0" customWidth="1"/>
    <col min="5" max="5" width="12.8515625" style="0" customWidth="1"/>
    <col min="6" max="6" width="16.00390625" style="0" customWidth="1"/>
    <col min="7" max="7" width="14.421875" style="0" customWidth="1"/>
    <col min="8" max="8" width="14.7109375" style="0" customWidth="1"/>
    <col min="9" max="9" width="16.57421875" style="0" customWidth="1"/>
    <col min="10" max="10" width="9.8515625" style="0" customWidth="1"/>
    <col min="11" max="11" width="11.421875" style="0" customWidth="1"/>
    <col min="12" max="12" width="9.57421875" style="0" customWidth="1"/>
    <col min="13" max="13" width="10.140625" style="0" customWidth="1"/>
  </cols>
  <sheetData>
    <row r="1" spans="3:16" ht="18">
      <c r="C1" s="1581" t="s">
        <v>0</v>
      </c>
      <c r="D1" s="1581"/>
      <c r="E1" s="1581"/>
      <c r="F1" s="1581"/>
      <c r="G1" s="1581"/>
      <c r="H1" s="1581"/>
      <c r="I1" s="1581"/>
      <c r="J1" s="39"/>
      <c r="K1" s="39"/>
      <c r="L1" s="1691" t="s">
        <v>484</v>
      </c>
      <c r="M1" s="1691"/>
      <c r="N1" s="39"/>
      <c r="O1" s="39"/>
      <c r="P1" s="39"/>
    </row>
    <row r="2" spans="2:16" ht="21">
      <c r="B2" s="1582" t="s">
        <v>655</v>
      </c>
      <c r="C2" s="1582"/>
      <c r="D2" s="1582"/>
      <c r="E2" s="1582"/>
      <c r="F2" s="1582"/>
      <c r="G2" s="1582"/>
      <c r="H2" s="1582"/>
      <c r="I2" s="1582"/>
      <c r="J2" s="1582"/>
      <c r="K2" s="1582"/>
      <c r="L2" s="1582"/>
      <c r="M2" s="40"/>
      <c r="N2" s="40"/>
      <c r="O2" s="40"/>
      <c r="P2" s="40"/>
    </row>
    <row r="3" spans="3:16" ht="21"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40"/>
      <c r="O3" s="40"/>
      <c r="P3" s="40"/>
    </row>
    <row r="4" spans="1:13" ht="20.25" customHeight="1">
      <c r="A4" s="1732" t="s">
        <v>483</v>
      </c>
      <c r="B4" s="1732"/>
      <c r="C4" s="1732"/>
      <c r="D4" s="1732"/>
      <c r="E4" s="1732"/>
      <c r="F4" s="1732"/>
      <c r="G4" s="1732"/>
      <c r="H4" s="1732"/>
      <c r="I4" s="1732"/>
      <c r="J4" s="1732"/>
      <c r="K4" s="1732"/>
      <c r="L4" s="1732"/>
      <c r="M4" s="1732"/>
    </row>
    <row r="5" spans="1:13" s="513" customFormat="1" ht="20.25" customHeight="1">
      <c r="A5" s="1721" t="s">
        <v>741</v>
      </c>
      <c r="B5" s="1721"/>
      <c r="C5" s="1721"/>
      <c r="D5" s="1721"/>
      <c r="E5" s="1721"/>
      <c r="F5" s="1721"/>
      <c r="G5" s="1721"/>
      <c r="H5" s="1722" t="s">
        <v>663</v>
      </c>
      <c r="I5" s="1722"/>
      <c r="J5" s="1722"/>
      <c r="K5" s="1722"/>
      <c r="L5" s="1722"/>
      <c r="M5" s="1722"/>
    </row>
    <row r="6" spans="1:13" s="513" customFormat="1" ht="15" customHeight="1">
      <c r="A6" s="1573" t="s">
        <v>66</v>
      </c>
      <c r="B6" s="1573" t="s">
        <v>268</v>
      </c>
      <c r="C6" s="1723" t="s">
        <v>384</v>
      </c>
      <c r="D6" s="1724"/>
      <c r="E6" s="1724"/>
      <c r="F6" s="1724"/>
      <c r="G6" s="1725"/>
      <c r="H6" s="1572" t="s">
        <v>381</v>
      </c>
      <c r="I6" s="1572"/>
      <c r="J6" s="1572"/>
      <c r="K6" s="1572"/>
      <c r="L6" s="1572"/>
      <c r="M6" s="1729" t="s">
        <v>269</v>
      </c>
    </row>
    <row r="7" spans="1:13" s="513" customFormat="1" ht="12.75" customHeight="1">
      <c r="A7" s="1574"/>
      <c r="B7" s="1574"/>
      <c r="C7" s="1726"/>
      <c r="D7" s="1727"/>
      <c r="E7" s="1727"/>
      <c r="F7" s="1727"/>
      <c r="G7" s="1728"/>
      <c r="H7" s="1572"/>
      <c r="I7" s="1572"/>
      <c r="J7" s="1572"/>
      <c r="K7" s="1572"/>
      <c r="L7" s="1572"/>
      <c r="M7" s="1730"/>
    </row>
    <row r="8" spans="1:13" s="513" customFormat="1" ht="5.25" customHeight="1">
      <c r="A8" s="1574"/>
      <c r="B8" s="1574"/>
      <c r="C8" s="1726"/>
      <c r="D8" s="1727"/>
      <c r="E8" s="1727"/>
      <c r="F8" s="1727"/>
      <c r="G8" s="1728"/>
      <c r="H8" s="1572"/>
      <c r="I8" s="1572"/>
      <c r="J8" s="1572"/>
      <c r="K8" s="1572"/>
      <c r="L8" s="1572"/>
      <c r="M8" s="1730"/>
    </row>
    <row r="9" spans="1:13" s="513" customFormat="1" ht="59.25" customHeight="1">
      <c r="A9" s="1575"/>
      <c r="B9" s="1575"/>
      <c r="C9" s="613" t="s">
        <v>270</v>
      </c>
      <c r="D9" s="613" t="s">
        <v>271</v>
      </c>
      <c r="E9" s="613" t="s">
        <v>272</v>
      </c>
      <c r="F9" s="613" t="s">
        <v>273</v>
      </c>
      <c r="G9" s="613" t="s">
        <v>274</v>
      </c>
      <c r="H9" s="614" t="s">
        <v>380</v>
      </c>
      <c r="I9" s="614" t="s">
        <v>385</v>
      </c>
      <c r="J9" s="614" t="s">
        <v>382</v>
      </c>
      <c r="K9" s="614" t="s">
        <v>383</v>
      </c>
      <c r="L9" s="614" t="s">
        <v>39</v>
      </c>
      <c r="M9" s="1731"/>
    </row>
    <row r="10" spans="1:13" s="513" customFormat="1" ht="15">
      <c r="A10" s="523">
        <v>1</v>
      </c>
      <c r="B10" s="523">
        <v>2</v>
      </c>
      <c r="C10" s="523">
        <v>3</v>
      </c>
      <c r="D10" s="523">
        <v>4</v>
      </c>
      <c r="E10" s="523">
        <v>5</v>
      </c>
      <c r="F10" s="523">
        <v>6</v>
      </c>
      <c r="G10" s="523">
        <v>7</v>
      </c>
      <c r="H10" s="523">
        <v>8</v>
      </c>
      <c r="I10" s="523">
        <v>9</v>
      </c>
      <c r="J10" s="523">
        <v>10</v>
      </c>
      <c r="K10" s="523">
        <v>11</v>
      </c>
      <c r="L10" s="523">
        <v>12</v>
      </c>
      <c r="M10" s="523">
        <v>13</v>
      </c>
    </row>
    <row r="11" spans="1:13" s="99" customFormat="1" ht="24" customHeight="1">
      <c r="A11" s="401">
        <v>1</v>
      </c>
      <c r="B11" s="312" t="s">
        <v>743</v>
      </c>
      <c r="C11" s="1733" t="s">
        <v>778</v>
      </c>
      <c r="D11" s="1733"/>
      <c r="E11" s="1733"/>
      <c r="F11" s="1733"/>
      <c r="G11" s="1733"/>
      <c r="H11" s="1733"/>
      <c r="I11" s="1733"/>
      <c r="J11" s="1733"/>
      <c r="K11" s="1733"/>
      <c r="L11" s="1733"/>
      <c r="M11" s="1733"/>
    </row>
    <row r="12" spans="1:13" s="99" customFormat="1" ht="24" customHeight="1">
      <c r="A12" s="401">
        <v>2</v>
      </c>
      <c r="B12" s="312" t="s">
        <v>744</v>
      </c>
      <c r="C12" s="1733"/>
      <c r="D12" s="1733"/>
      <c r="E12" s="1733"/>
      <c r="F12" s="1733"/>
      <c r="G12" s="1733"/>
      <c r="H12" s="1733"/>
      <c r="I12" s="1733"/>
      <c r="J12" s="1733"/>
      <c r="K12" s="1733"/>
      <c r="L12" s="1733"/>
      <c r="M12" s="1733"/>
    </row>
    <row r="13" spans="1:13" s="99" customFormat="1" ht="24" customHeight="1">
      <c r="A13" s="401">
        <v>3</v>
      </c>
      <c r="B13" s="312" t="s">
        <v>745</v>
      </c>
      <c r="C13" s="1733"/>
      <c r="D13" s="1733"/>
      <c r="E13" s="1733"/>
      <c r="F13" s="1733"/>
      <c r="G13" s="1733"/>
      <c r="H13" s="1733"/>
      <c r="I13" s="1733"/>
      <c r="J13" s="1733"/>
      <c r="K13" s="1733"/>
      <c r="L13" s="1733"/>
      <c r="M13" s="1733"/>
    </row>
    <row r="14" spans="1:13" s="99" customFormat="1" ht="24" customHeight="1">
      <c r="A14" s="401">
        <v>4</v>
      </c>
      <c r="B14" s="312" t="s">
        <v>746</v>
      </c>
      <c r="C14" s="1733"/>
      <c r="D14" s="1733"/>
      <c r="E14" s="1733"/>
      <c r="F14" s="1733"/>
      <c r="G14" s="1733"/>
      <c r="H14" s="1733"/>
      <c r="I14" s="1733"/>
      <c r="J14" s="1733"/>
      <c r="K14" s="1733"/>
      <c r="L14" s="1733"/>
      <c r="M14" s="1733"/>
    </row>
    <row r="15" spans="1:13" s="99" customFormat="1" ht="24" customHeight="1">
      <c r="A15" s="401">
        <v>5</v>
      </c>
      <c r="B15" s="312" t="s">
        <v>747</v>
      </c>
      <c r="C15" s="1733"/>
      <c r="D15" s="1733"/>
      <c r="E15" s="1733"/>
      <c r="F15" s="1733"/>
      <c r="G15" s="1733"/>
      <c r="H15" s="1733"/>
      <c r="I15" s="1733"/>
      <c r="J15" s="1733"/>
      <c r="K15" s="1733"/>
      <c r="L15" s="1733"/>
      <c r="M15" s="1733"/>
    </row>
    <row r="16" spans="1:13" s="99" customFormat="1" ht="24" customHeight="1">
      <c r="A16" s="401">
        <v>6</v>
      </c>
      <c r="B16" s="312" t="s">
        <v>748</v>
      </c>
      <c r="C16" s="1733"/>
      <c r="D16" s="1733"/>
      <c r="E16" s="1733"/>
      <c r="F16" s="1733"/>
      <c r="G16" s="1733"/>
      <c r="H16" s="1733"/>
      <c r="I16" s="1733"/>
      <c r="J16" s="1733"/>
      <c r="K16" s="1733"/>
      <c r="L16" s="1733"/>
      <c r="M16" s="1733"/>
    </row>
    <row r="17" spans="1:13" s="99" customFormat="1" ht="24" customHeight="1">
      <c r="A17" s="401">
        <v>7</v>
      </c>
      <c r="B17" s="312" t="s">
        <v>749</v>
      </c>
      <c r="C17" s="1733"/>
      <c r="D17" s="1733"/>
      <c r="E17" s="1733"/>
      <c r="F17" s="1733"/>
      <c r="G17" s="1733"/>
      <c r="H17" s="1733"/>
      <c r="I17" s="1733"/>
      <c r="J17" s="1733"/>
      <c r="K17" s="1733"/>
      <c r="L17" s="1733"/>
      <c r="M17" s="1733"/>
    </row>
    <row r="18" spans="1:13" s="99" customFormat="1" ht="24" customHeight="1">
      <c r="A18" s="401">
        <v>8</v>
      </c>
      <c r="B18" s="312" t="s">
        <v>750</v>
      </c>
      <c r="C18" s="1733"/>
      <c r="D18" s="1733"/>
      <c r="E18" s="1733"/>
      <c r="F18" s="1733"/>
      <c r="G18" s="1733"/>
      <c r="H18" s="1733"/>
      <c r="I18" s="1733"/>
      <c r="J18" s="1733"/>
      <c r="K18" s="1733"/>
      <c r="L18" s="1733"/>
      <c r="M18" s="1733"/>
    </row>
    <row r="19" spans="1:13" s="99" customFormat="1" ht="24" customHeight="1">
      <c r="A19" s="401">
        <v>9</v>
      </c>
      <c r="B19" s="312" t="s">
        <v>751</v>
      </c>
      <c r="C19" s="1733"/>
      <c r="D19" s="1733"/>
      <c r="E19" s="1733"/>
      <c r="F19" s="1733"/>
      <c r="G19" s="1733"/>
      <c r="H19" s="1733"/>
      <c r="I19" s="1733"/>
      <c r="J19" s="1733"/>
      <c r="K19" s="1733"/>
      <c r="L19" s="1733"/>
      <c r="M19" s="1733"/>
    </row>
    <row r="20" spans="1:13" s="99" customFormat="1" ht="24" customHeight="1">
      <c r="A20" s="401">
        <v>10</v>
      </c>
      <c r="B20" s="312" t="s">
        <v>752</v>
      </c>
      <c r="C20" s="1733"/>
      <c r="D20" s="1733"/>
      <c r="E20" s="1733"/>
      <c r="F20" s="1733"/>
      <c r="G20" s="1733"/>
      <c r="H20" s="1733"/>
      <c r="I20" s="1733"/>
      <c r="J20" s="1733"/>
      <c r="K20" s="1733"/>
      <c r="L20" s="1733"/>
      <c r="M20" s="1733"/>
    </row>
    <row r="21" spans="1:13" s="99" customFormat="1" ht="24" customHeight="1">
      <c r="A21" s="401">
        <v>11</v>
      </c>
      <c r="B21" s="312" t="s">
        <v>753</v>
      </c>
      <c r="C21" s="1733"/>
      <c r="D21" s="1733"/>
      <c r="E21" s="1733"/>
      <c r="F21" s="1733"/>
      <c r="G21" s="1733"/>
      <c r="H21" s="1733"/>
      <c r="I21" s="1733"/>
      <c r="J21" s="1733"/>
      <c r="K21" s="1733"/>
      <c r="L21" s="1733"/>
      <c r="M21" s="1733"/>
    </row>
    <row r="22" spans="1:13" s="99" customFormat="1" ht="24" customHeight="1">
      <c r="A22" s="401">
        <v>12</v>
      </c>
      <c r="B22" s="312" t="s">
        <v>754</v>
      </c>
      <c r="C22" s="1733"/>
      <c r="D22" s="1733"/>
      <c r="E22" s="1733"/>
      <c r="F22" s="1733"/>
      <c r="G22" s="1733"/>
      <c r="H22" s="1733"/>
      <c r="I22" s="1733"/>
      <c r="J22" s="1733"/>
      <c r="K22" s="1733"/>
      <c r="L22" s="1733"/>
      <c r="M22" s="1733"/>
    </row>
    <row r="23" spans="1:13" s="99" customFormat="1" ht="24" customHeight="1">
      <c r="A23" s="401">
        <v>13</v>
      </c>
      <c r="B23" s="312" t="s">
        <v>755</v>
      </c>
      <c r="C23" s="1733"/>
      <c r="D23" s="1733"/>
      <c r="E23" s="1733"/>
      <c r="F23" s="1733"/>
      <c r="G23" s="1733"/>
      <c r="H23" s="1733"/>
      <c r="I23" s="1733"/>
      <c r="J23" s="1733"/>
      <c r="K23" s="1733"/>
      <c r="L23" s="1733"/>
      <c r="M23" s="1733"/>
    </row>
    <row r="24" spans="1:13" s="397" customFormat="1" ht="27" customHeight="1">
      <c r="A24" s="1580" t="s">
        <v>756</v>
      </c>
      <c r="B24" s="1580"/>
      <c r="C24" s="659">
        <v>0</v>
      </c>
      <c r="D24" s="659">
        <v>0</v>
      </c>
      <c r="E24" s="659">
        <v>0</v>
      </c>
      <c r="F24" s="659">
        <v>0</v>
      </c>
      <c r="G24" s="659">
        <v>0</v>
      </c>
      <c r="H24" s="659">
        <v>0</v>
      </c>
      <c r="I24" s="659">
        <v>0</v>
      </c>
      <c r="J24" s="659">
        <v>0</v>
      </c>
      <c r="K24" s="659">
        <v>0</v>
      </c>
      <c r="L24" s="659">
        <v>0</v>
      </c>
      <c r="M24" s="659">
        <v>0</v>
      </c>
    </row>
    <row r="26" spans="1:13" s="99" customFormat="1" ht="60" customHeight="1">
      <c r="A26" s="1489" t="s">
        <v>722</v>
      </c>
      <c r="B26" s="1489"/>
      <c r="C26" s="97"/>
      <c r="D26" s="98"/>
      <c r="E26" s="98"/>
      <c r="J26" s="1587" t="s">
        <v>723</v>
      </c>
      <c r="K26" s="1587"/>
      <c r="L26" s="1587"/>
      <c r="M26" s="1587"/>
    </row>
  </sheetData>
  <sheetProtection/>
  <mergeCells count="15">
    <mergeCell ref="L1:M1"/>
    <mergeCell ref="C1:I1"/>
    <mergeCell ref="A4:M4"/>
    <mergeCell ref="C11:M23"/>
    <mergeCell ref="A24:B24"/>
    <mergeCell ref="A26:B26"/>
    <mergeCell ref="J26:M26"/>
    <mergeCell ref="B2:L2"/>
    <mergeCell ref="A5:G5"/>
    <mergeCell ref="H5:M5"/>
    <mergeCell ref="A6:A9"/>
    <mergeCell ref="B6:B9"/>
    <mergeCell ref="C6:G8"/>
    <mergeCell ref="H6:L8"/>
    <mergeCell ref="M6:M9"/>
  </mergeCells>
  <printOptions horizontalCentered="1"/>
  <pageMargins left="0.72" right="0.2" top="0.2" bottom="0.2" header="0.2" footer="0.2"/>
  <pageSetup horizontalDpi="600" verticalDpi="600" orientation="landscape" paperSize="9" scale="86" r:id="rId1"/>
  <colBreaks count="1" manualBreakCount="1">
    <brk id="13" max="65535" man="1"/>
  </colBreaks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0FD9C6"/>
  </sheetPr>
  <dimension ref="A1:F41"/>
  <sheetViews>
    <sheetView view="pageBreakPreview" zoomScale="80" zoomScaleSheetLayoutView="80" zoomScalePageLayoutView="0" workbookViewId="0" topLeftCell="A6">
      <selection activeCell="G34" sqref="G34"/>
    </sheetView>
  </sheetViews>
  <sheetFormatPr defaultColWidth="9.140625" defaultRowHeight="12.75"/>
  <cols>
    <col min="1" max="1" width="36.00390625" style="513" customWidth="1"/>
    <col min="2" max="2" width="17.57421875" style="513" customWidth="1"/>
    <col min="3" max="3" width="24.57421875" style="513" customWidth="1"/>
    <col min="4" max="4" width="22.57421875" style="513" customWidth="1"/>
    <col min="5" max="5" width="36.421875" style="513" customWidth="1"/>
    <col min="6" max="6" width="52.140625" style="513" customWidth="1"/>
    <col min="7" max="16384" width="9.140625" style="513" customWidth="1"/>
  </cols>
  <sheetData>
    <row r="1" spans="1:6" ht="16.5">
      <c r="A1" s="1571" t="s">
        <v>921</v>
      </c>
      <c r="B1" s="1571"/>
      <c r="C1" s="1571"/>
      <c r="D1" s="1571"/>
      <c r="E1" s="1571"/>
      <c r="F1" s="953" t="s">
        <v>486</v>
      </c>
    </row>
    <row r="2" spans="1:6" ht="20.25">
      <c r="A2" s="1570" t="s">
        <v>655</v>
      </c>
      <c r="B2" s="1570"/>
      <c r="C2" s="1570"/>
      <c r="D2" s="1570"/>
      <c r="E2" s="1570"/>
      <c r="F2" s="1570"/>
    </row>
    <row r="3" spans="1:6" ht="13.5">
      <c r="A3" s="786"/>
      <c r="B3" s="786"/>
      <c r="C3" s="786"/>
      <c r="D3" s="786"/>
      <c r="E3" s="786"/>
      <c r="F3" s="786"/>
    </row>
    <row r="4" spans="1:6" ht="18.75">
      <c r="A4" s="1737" t="s">
        <v>485</v>
      </c>
      <c r="B4" s="1737"/>
      <c r="C4" s="1737"/>
      <c r="D4" s="1737"/>
      <c r="E4" s="1737"/>
      <c r="F4" s="1737"/>
    </row>
    <row r="5" spans="1:6" ht="18.75">
      <c r="A5" s="954" t="s">
        <v>92</v>
      </c>
      <c r="B5" s="955"/>
      <c r="C5" s="955"/>
      <c r="D5" s="955"/>
      <c r="E5" s="955"/>
      <c r="F5" s="955"/>
    </row>
    <row r="6" spans="1:6" ht="42.75" customHeight="1">
      <c r="A6" s="1738" t="s">
        <v>922</v>
      </c>
      <c r="B6" s="1739"/>
      <c r="C6" s="956" t="s">
        <v>298</v>
      </c>
      <c r="D6" s="956" t="s">
        <v>299</v>
      </c>
      <c r="E6" s="956" t="s">
        <v>300</v>
      </c>
      <c r="F6" s="957"/>
    </row>
    <row r="7" spans="1:6" ht="15" customHeight="1">
      <c r="A7" s="1734" t="s">
        <v>301</v>
      </c>
      <c r="B7" s="1735"/>
      <c r="C7" s="958" t="s">
        <v>923</v>
      </c>
      <c r="D7" s="958" t="s">
        <v>923</v>
      </c>
      <c r="E7" s="958" t="s">
        <v>923</v>
      </c>
      <c r="F7" s="957"/>
    </row>
    <row r="8" spans="1:6" ht="15" customHeight="1">
      <c r="A8" s="1734" t="s">
        <v>302</v>
      </c>
      <c r="B8" s="1735"/>
      <c r="C8" s="958" t="s">
        <v>924</v>
      </c>
      <c r="D8" s="958" t="s">
        <v>924</v>
      </c>
      <c r="E8" s="958" t="s">
        <v>924</v>
      </c>
      <c r="F8" s="957"/>
    </row>
    <row r="9" spans="1:6" ht="15" customHeight="1">
      <c r="A9" s="1734" t="s">
        <v>303</v>
      </c>
      <c r="B9" s="1735"/>
      <c r="C9" s="959" t="s">
        <v>925</v>
      </c>
      <c r="D9" s="959" t="s">
        <v>925</v>
      </c>
      <c r="E9" s="959" t="s">
        <v>925</v>
      </c>
      <c r="F9" s="957"/>
    </row>
    <row r="10" spans="1:6" ht="15" customHeight="1">
      <c r="A10" s="1734" t="s">
        <v>926</v>
      </c>
      <c r="B10" s="1735"/>
      <c r="C10" s="959"/>
      <c r="D10" s="960" t="s">
        <v>927</v>
      </c>
      <c r="E10" s="959"/>
      <c r="F10" s="957"/>
    </row>
    <row r="11" spans="1:6" ht="15" customHeight="1">
      <c r="A11" s="1734" t="s">
        <v>928</v>
      </c>
      <c r="B11" s="1735"/>
      <c r="C11" s="958" t="s">
        <v>929</v>
      </c>
      <c r="D11" s="959"/>
      <c r="E11" s="959"/>
      <c r="F11" s="957"/>
    </row>
    <row r="12" spans="1:6" ht="15" customHeight="1">
      <c r="A12" s="1734" t="s">
        <v>930</v>
      </c>
      <c r="B12" s="1735"/>
      <c r="C12" s="958" t="s">
        <v>929</v>
      </c>
      <c r="D12" s="958">
        <v>1100</v>
      </c>
      <c r="E12" s="959"/>
      <c r="F12" s="957"/>
    </row>
    <row r="13" spans="1:6" ht="15" customHeight="1">
      <c r="A13" s="1734" t="s">
        <v>931</v>
      </c>
      <c r="B13" s="1735"/>
      <c r="C13" s="961" t="s">
        <v>932</v>
      </c>
      <c r="D13" s="959"/>
      <c r="E13" s="959"/>
      <c r="F13" s="957"/>
    </row>
    <row r="14" spans="1:6" ht="15" customHeight="1">
      <c r="A14" s="1734" t="s">
        <v>933</v>
      </c>
      <c r="B14" s="1735"/>
      <c r="C14" s="959"/>
      <c r="D14" s="42" t="s">
        <v>924</v>
      </c>
      <c r="E14" s="959"/>
      <c r="F14" s="957"/>
    </row>
    <row r="15" spans="1:6" ht="15" customHeight="1">
      <c r="A15" s="1734" t="s">
        <v>934</v>
      </c>
      <c r="B15" s="1735"/>
      <c r="C15" s="958" t="s">
        <v>7</v>
      </c>
      <c r="D15" s="958" t="s">
        <v>7</v>
      </c>
      <c r="E15" s="958" t="s">
        <v>7</v>
      </c>
      <c r="F15" s="957"/>
    </row>
    <row r="16" spans="1:6" ht="15" customHeight="1">
      <c r="A16" s="1734" t="s">
        <v>935</v>
      </c>
      <c r="B16" s="1735"/>
      <c r="C16" s="958" t="s">
        <v>924</v>
      </c>
      <c r="D16" s="958" t="s">
        <v>924</v>
      </c>
      <c r="E16" s="958" t="s">
        <v>924</v>
      </c>
      <c r="F16" s="957"/>
    </row>
    <row r="17" spans="1:6" ht="15" customHeight="1">
      <c r="A17" s="1734" t="s">
        <v>936</v>
      </c>
      <c r="B17" s="1735"/>
      <c r="C17" s="958" t="s">
        <v>937</v>
      </c>
      <c r="D17" s="958" t="s">
        <v>937</v>
      </c>
      <c r="E17" s="958" t="s">
        <v>937</v>
      </c>
      <c r="F17" s="957"/>
    </row>
    <row r="18" spans="1:6" ht="13.5" customHeight="1">
      <c r="A18" s="962"/>
      <c r="B18" s="963"/>
      <c r="C18" s="963"/>
      <c r="D18" s="963"/>
      <c r="E18" s="957"/>
      <c r="F18" s="957"/>
    </row>
    <row r="19" spans="1:6" ht="13.5" customHeight="1">
      <c r="A19" s="1736" t="s">
        <v>304</v>
      </c>
      <c r="B19" s="1736"/>
      <c r="C19" s="1736"/>
      <c r="D19" s="1736"/>
      <c r="E19" s="1736"/>
      <c r="F19" s="1736"/>
    </row>
    <row r="20" spans="1:6" ht="15">
      <c r="A20" s="957"/>
      <c r="B20" s="957"/>
      <c r="C20" s="957"/>
      <c r="D20" s="957"/>
      <c r="E20" s="1722" t="s">
        <v>663</v>
      </c>
      <c r="F20" s="1722"/>
    </row>
    <row r="21" spans="1:6" ht="45.75" customHeight="1">
      <c r="A21" s="783" t="s">
        <v>387</v>
      </c>
      <c r="B21" s="783" t="s">
        <v>3</v>
      </c>
      <c r="C21" s="952" t="s">
        <v>305</v>
      </c>
      <c r="D21" s="964" t="s">
        <v>306</v>
      </c>
      <c r="E21" s="783" t="s">
        <v>307</v>
      </c>
      <c r="F21" s="783" t="s">
        <v>308</v>
      </c>
    </row>
    <row r="22" spans="1:6" ht="23.25" customHeight="1">
      <c r="A22" s="965" t="s">
        <v>309</v>
      </c>
      <c r="B22" s="981" t="s">
        <v>752</v>
      </c>
      <c r="C22" s="958">
        <v>7</v>
      </c>
      <c r="D22" s="979" t="s">
        <v>657</v>
      </c>
      <c r="E22" s="992" t="s">
        <v>942</v>
      </c>
      <c r="F22" s="993" t="s">
        <v>949</v>
      </c>
    </row>
    <row r="23" spans="1:6" ht="15">
      <c r="A23" s="965" t="s">
        <v>310</v>
      </c>
      <c r="B23" s="981"/>
      <c r="C23" s="958"/>
      <c r="D23" s="980"/>
      <c r="E23" s="982"/>
      <c r="F23" s="966"/>
    </row>
    <row r="24" spans="1:6" ht="15">
      <c r="A24" s="965" t="s">
        <v>311</v>
      </c>
      <c r="B24" s="981"/>
      <c r="C24" s="1142"/>
      <c r="D24" s="980"/>
      <c r="E24" s="982"/>
      <c r="F24" s="967"/>
    </row>
    <row r="25" spans="1:6" ht="15">
      <c r="A25" s="965" t="s">
        <v>985</v>
      </c>
      <c r="B25" s="981"/>
      <c r="C25" s="1142"/>
      <c r="D25" s="980"/>
      <c r="E25" s="982"/>
      <c r="F25" s="966"/>
    </row>
    <row r="26" spans="1:6" ht="30">
      <c r="A26" s="965" t="s">
        <v>312</v>
      </c>
      <c r="B26" s="981" t="s">
        <v>981</v>
      </c>
      <c r="C26" s="1141">
        <f>10+10</f>
        <v>20</v>
      </c>
      <c r="D26" s="979" t="s">
        <v>657</v>
      </c>
      <c r="E26" s="983" t="s">
        <v>942</v>
      </c>
      <c r="F26" s="968" t="s">
        <v>7</v>
      </c>
    </row>
    <row r="27" spans="1:6" ht="15">
      <c r="A27" s="965" t="s">
        <v>313</v>
      </c>
      <c r="B27" s="981"/>
      <c r="C27" s="1142"/>
      <c r="D27" s="980"/>
      <c r="E27" s="982"/>
      <c r="F27" s="967"/>
    </row>
    <row r="28" spans="1:6" ht="40.5">
      <c r="A28" s="965" t="s">
        <v>314</v>
      </c>
      <c r="B28" s="981" t="s">
        <v>986</v>
      </c>
      <c r="C28" s="1142">
        <f>3+24</f>
        <v>27</v>
      </c>
      <c r="D28" s="979" t="s">
        <v>657</v>
      </c>
      <c r="E28" s="960" t="s">
        <v>952</v>
      </c>
      <c r="F28" s="994" t="s">
        <v>950</v>
      </c>
    </row>
    <row r="29" spans="1:6" ht="15">
      <c r="A29" s="965" t="s">
        <v>315</v>
      </c>
      <c r="B29" s="981"/>
      <c r="C29" s="958"/>
      <c r="D29" s="42"/>
      <c r="E29" s="984"/>
      <c r="F29" s="969"/>
    </row>
    <row r="30" spans="1:6" ht="40.5">
      <c r="A30" s="965" t="s">
        <v>316</v>
      </c>
      <c r="B30" s="981" t="s">
        <v>982</v>
      </c>
      <c r="C30" s="958">
        <v>28</v>
      </c>
      <c r="D30" s="979" t="s">
        <v>657</v>
      </c>
      <c r="E30" s="983" t="s">
        <v>983</v>
      </c>
      <c r="F30" s="967" t="s">
        <v>7</v>
      </c>
    </row>
    <row r="31" spans="1:6" ht="15">
      <c r="A31" s="965" t="s">
        <v>317</v>
      </c>
      <c r="B31" s="981"/>
      <c r="C31" s="958"/>
      <c r="D31" s="980"/>
      <c r="E31" s="982"/>
      <c r="F31" s="967"/>
    </row>
    <row r="32" spans="1:6" ht="40.5">
      <c r="A32" s="965" t="s">
        <v>318</v>
      </c>
      <c r="B32" s="981" t="s">
        <v>987</v>
      </c>
      <c r="C32" s="958">
        <v>30</v>
      </c>
      <c r="D32" s="979" t="s">
        <v>657</v>
      </c>
      <c r="E32" s="1143" t="s">
        <v>984</v>
      </c>
      <c r="F32" s="967" t="s">
        <v>7</v>
      </c>
    </row>
    <row r="33" spans="1:6" ht="15">
      <c r="A33" s="965" t="s">
        <v>319</v>
      </c>
      <c r="B33" s="981"/>
      <c r="C33" s="958"/>
      <c r="D33" s="980"/>
      <c r="E33" s="982"/>
      <c r="F33" s="967"/>
    </row>
    <row r="34" spans="1:6" ht="14.25">
      <c r="A34" s="1144" t="s">
        <v>320</v>
      </c>
      <c r="B34" s="981"/>
      <c r="C34" s="958"/>
      <c r="D34" s="980"/>
      <c r="E34" s="982"/>
      <c r="F34" s="967"/>
    </row>
    <row r="35" spans="1:6" ht="15">
      <c r="A35" s="965" t="s">
        <v>321</v>
      </c>
      <c r="B35" s="981"/>
      <c r="C35" s="958"/>
      <c r="D35" s="980"/>
      <c r="E35" s="982"/>
      <c r="F35" s="967"/>
    </row>
    <row r="36" spans="1:6" ht="15">
      <c r="A36" s="965" t="s">
        <v>322</v>
      </c>
      <c r="B36" s="981"/>
      <c r="C36" s="958"/>
      <c r="D36" s="980"/>
      <c r="E36" s="982"/>
      <c r="F36" s="967"/>
    </row>
    <row r="37" spans="1:6" ht="15">
      <c r="A37" s="965" t="s">
        <v>323</v>
      </c>
      <c r="B37" s="981"/>
      <c r="C37" s="958"/>
      <c r="D37" s="980"/>
      <c r="E37" s="982"/>
      <c r="F37" s="967"/>
    </row>
    <row r="38" spans="1:6" ht="15">
      <c r="A38" s="965" t="s">
        <v>39</v>
      </c>
      <c r="B38" s="981"/>
      <c r="C38" s="978"/>
      <c r="D38" s="979"/>
      <c r="E38" s="984"/>
      <c r="F38" s="970"/>
    </row>
    <row r="39" spans="1:6" ht="16.5">
      <c r="A39" s="958" t="s">
        <v>13</v>
      </c>
      <c r="B39" s="981"/>
      <c r="C39" s="978"/>
      <c r="D39" s="980"/>
      <c r="E39" s="985"/>
      <c r="F39" s="971"/>
    </row>
    <row r="41" spans="1:6" ht="71.25" customHeight="1">
      <c r="A41" s="1701" t="s">
        <v>722</v>
      </c>
      <c r="B41" s="1701"/>
      <c r="C41" s="97"/>
      <c r="E41" s="972"/>
      <c r="F41" s="972" t="s">
        <v>723</v>
      </c>
    </row>
  </sheetData>
  <sheetProtection/>
  <mergeCells count="18">
    <mergeCell ref="A8:B8"/>
    <mergeCell ref="A1:E1"/>
    <mergeCell ref="A2:F2"/>
    <mergeCell ref="A4:F4"/>
    <mergeCell ref="A6:B6"/>
    <mergeCell ref="A7:B7"/>
    <mergeCell ref="A41:B41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9:F19"/>
    <mergeCell ref="E20:F20"/>
  </mergeCells>
  <hyperlinks>
    <hyperlink ref="C13" r:id="rId1" display="dse.mdm@gmail.com"/>
  </hyperlinks>
  <printOptions horizontalCentered="1"/>
  <pageMargins left="0.71" right="0.2" top="0.1" bottom="0.1" header="0.2" footer="0.2"/>
  <pageSetup horizontalDpi="600" verticalDpi="600" orientation="landscape" paperSize="9" scale="70" r:id="rId2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0FD9C6"/>
    <pageSetUpPr fitToPage="1"/>
  </sheetPr>
  <dimension ref="B2:J13"/>
  <sheetViews>
    <sheetView zoomScaleSheetLayoutView="90" zoomScalePageLayoutView="0" workbookViewId="0" topLeftCell="A1">
      <selection activeCell="G34" sqref="G34"/>
    </sheetView>
  </sheetViews>
  <sheetFormatPr defaultColWidth="9.140625" defaultRowHeight="12.75"/>
  <sheetData>
    <row r="2" ht="12.75">
      <c r="B2" s="4"/>
    </row>
    <row r="4" spans="2:10" ht="12.75" customHeight="1">
      <c r="B4" s="1740" t="s">
        <v>696</v>
      </c>
      <c r="C4" s="1740"/>
      <c r="D4" s="1740"/>
      <c r="E4" s="1740"/>
      <c r="F4" s="1740"/>
      <c r="G4" s="1740"/>
      <c r="H4" s="1740"/>
      <c r="I4" s="1740"/>
      <c r="J4" s="1740"/>
    </row>
    <row r="5" spans="2:10" ht="12.75" customHeight="1">
      <c r="B5" s="1740"/>
      <c r="C5" s="1740"/>
      <c r="D5" s="1740"/>
      <c r="E5" s="1740"/>
      <c r="F5" s="1740"/>
      <c r="G5" s="1740"/>
      <c r="H5" s="1740"/>
      <c r="I5" s="1740"/>
      <c r="J5" s="1740"/>
    </row>
    <row r="6" spans="2:10" ht="12.75" customHeight="1">
      <c r="B6" s="1740"/>
      <c r="C6" s="1740"/>
      <c r="D6" s="1740"/>
      <c r="E6" s="1740"/>
      <c r="F6" s="1740"/>
      <c r="G6" s="1740"/>
      <c r="H6" s="1740"/>
      <c r="I6" s="1740"/>
      <c r="J6" s="1740"/>
    </row>
    <row r="7" spans="2:10" ht="12.75" customHeight="1">
      <c r="B7" s="1740"/>
      <c r="C7" s="1740"/>
      <c r="D7" s="1740"/>
      <c r="E7" s="1740"/>
      <c r="F7" s="1740"/>
      <c r="G7" s="1740"/>
      <c r="H7" s="1740"/>
      <c r="I7" s="1740"/>
      <c r="J7" s="1740"/>
    </row>
    <row r="8" spans="2:10" ht="12.75" customHeight="1">
      <c r="B8" s="1740"/>
      <c r="C8" s="1740"/>
      <c r="D8" s="1740"/>
      <c r="E8" s="1740"/>
      <c r="F8" s="1740"/>
      <c r="G8" s="1740"/>
      <c r="H8" s="1740"/>
      <c r="I8" s="1740"/>
      <c r="J8" s="1740"/>
    </row>
    <row r="9" spans="2:10" ht="12.75" customHeight="1">
      <c r="B9" s="1740"/>
      <c r="C9" s="1740"/>
      <c r="D9" s="1740"/>
      <c r="E9" s="1740"/>
      <c r="F9" s="1740"/>
      <c r="G9" s="1740"/>
      <c r="H9" s="1740"/>
      <c r="I9" s="1740"/>
      <c r="J9" s="1740"/>
    </row>
    <row r="10" spans="2:10" ht="12.75" customHeight="1">
      <c r="B10" s="1740"/>
      <c r="C10" s="1740"/>
      <c r="D10" s="1740"/>
      <c r="E10" s="1740"/>
      <c r="F10" s="1740"/>
      <c r="G10" s="1740"/>
      <c r="H10" s="1740"/>
      <c r="I10" s="1740"/>
      <c r="J10" s="1740"/>
    </row>
    <row r="11" spans="2:10" ht="12.75" customHeight="1">
      <c r="B11" s="1740"/>
      <c r="C11" s="1740"/>
      <c r="D11" s="1740"/>
      <c r="E11" s="1740"/>
      <c r="F11" s="1740"/>
      <c r="G11" s="1740"/>
      <c r="H11" s="1740"/>
      <c r="I11" s="1740"/>
      <c r="J11" s="1740"/>
    </row>
    <row r="12" spans="2:10" ht="12.75" customHeight="1">
      <c r="B12" s="1740"/>
      <c r="C12" s="1740"/>
      <c r="D12" s="1740"/>
      <c r="E12" s="1740"/>
      <c r="F12" s="1740"/>
      <c r="G12" s="1740"/>
      <c r="H12" s="1740"/>
      <c r="I12" s="1740"/>
      <c r="J12" s="1740"/>
    </row>
    <row r="13" spans="2:10" ht="12.75" customHeight="1">
      <c r="B13" s="1740"/>
      <c r="C13" s="1740"/>
      <c r="D13" s="1740"/>
      <c r="E13" s="1740"/>
      <c r="F13" s="1740"/>
      <c r="G13" s="1740"/>
      <c r="H13" s="1740"/>
      <c r="I13" s="1740"/>
      <c r="J13" s="1740"/>
    </row>
  </sheetData>
  <sheetProtection/>
  <mergeCells count="1">
    <mergeCell ref="B4:J13"/>
  </mergeCells>
  <printOptions horizontalCentered="1" verticalCentered="1"/>
  <pageMargins left="0.708661417322835" right="0.708661417322835" top="0.236220472440945" bottom="0" header="0.31496062992126" footer="0.31496062992126"/>
  <pageSetup fitToHeight="1" fitToWidth="1"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0FD9C6"/>
  </sheetPr>
  <dimension ref="A1:T27"/>
  <sheetViews>
    <sheetView view="pageBreakPreview" zoomScaleNormal="90" zoomScaleSheetLayoutView="100" zoomScalePageLayoutView="0" workbookViewId="0" topLeftCell="A2">
      <selection activeCell="I12" sqref="I12"/>
    </sheetView>
  </sheetViews>
  <sheetFormatPr defaultColWidth="9.140625" defaultRowHeight="12.75"/>
  <cols>
    <col min="1" max="1" width="5.7109375" style="75" customWidth="1"/>
    <col min="2" max="2" width="16.8515625" style="75" customWidth="1"/>
    <col min="3" max="3" width="11.7109375" style="75" customWidth="1"/>
    <col min="4" max="4" width="12.00390625" style="75" customWidth="1"/>
    <col min="5" max="5" width="11.140625" style="75" customWidth="1"/>
    <col min="6" max="6" width="17.421875" style="75" customWidth="1"/>
    <col min="7" max="7" width="12.421875" style="75" customWidth="1"/>
    <col min="8" max="8" width="13.00390625" style="75" customWidth="1"/>
    <col min="9" max="9" width="12.57421875" style="75" customWidth="1"/>
    <col min="10" max="10" width="14.00390625" style="75" customWidth="1"/>
    <col min="11" max="11" width="16.00390625" style="75" customWidth="1"/>
    <col min="12" max="12" width="10.57421875" style="75" customWidth="1"/>
    <col min="13" max="16384" width="9.140625" style="75" customWidth="1"/>
  </cols>
  <sheetData>
    <row r="1" spans="3:11" ht="15" customHeight="1">
      <c r="C1" s="1571"/>
      <c r="D1" s="1571"/>
      <c r="E1" s="1571"/>
      <c r="F1" s="1571"/>
      <c r="G1" s="1571"/>
      <c r="H1" s="1571"/>
      <c r="I1" s="76"/>
      <c r="J1" s="1741" t="s">
        <v>487</v>
      </c>
      <c r="K1" s="1741"/>
    </row>
    <row r="2" spans="1:11" s="77" customFormat="1" ht="19.5" customHeight="1">
      <c r="A2" s="1743" t="s">
        <v>0</v>
      </c>
      <c r="B2" s="1743"/>
      <c r="C2" s="1743"/>
      <c r="D2" s="1743"/>
      <c r="E2" s="1743"/>
      <c r="F2" s="1743"/>
      <c r="G2" s="1743"/>
      <c r="H2" s="1743"/>
      <c r="I2" s="1743"/>
      <c r="J2" s="1743"/>
      <c r="K2" s="1743"/>
    </row>
    <row r="3" spans="1:11" s="77" customFormat="1" ht="19.5" customHeight="1">
      <c r="A3" s="1742" t="s">
        <v>655</v>
      </c>
      <c r="B3" s="1742"/>
      <c r="C3" s="1742"/>
      <c r="D3" s="1742"/>
      <c r="E3" s="1742"/>
      <c r="F3" s="1742"/>
      <c r="G3" s="1742"/>
      <c r="H3" s="1742"/>
      <c r="I3" s="1742"/>
      <c r="J3" s="1742"/>
      <c r="K3" s="1742"/>
    </row>
    <row r="4" spans="1:11" s="77" customFormat="1" ht="14.2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</row>
    <row r="5" spans="1:11" s="77" customFormat="1" ht="18" customHeight="1">
      <c r="A5" s="1746" t="s">
        <v>697</v>
      </c>
      <c r="B5" s="1746"/>
      <c r="C5" s="1746"/>
      <c r="D5" s="1746"/>
      <c r="E5" s="1746"/>
      <c r="F5" s="1746"/>
      <c r="G5" s="1746"/>
      <c r="H5" s="1746"/>
      <c r="I5" s="1746"/>
      <c r="J5" s="1746"/>
      <c r="K5" s="1746"/>
    </row>
    <row r="6" spans="1:11" ht="16.5">
      <c r="A6" s="1744" t="s">
        <v>721</v>
      </c>
      <c r="B6" s="1744"/>
      <c r="C6" s="1744"/>
      <c r="D6" s="74"/>
      <c r="E6" s="74"/>
      <c r="F6" s="74"/>
      <c r="G6" s="74"/>
      <c r="H6" s="74"/>
      <c r="I6" s="74"/>
      <c r="J6" s="74"/>
      <c r="K6" s="74"/>
    </row>
    <row r="7" spans="1:20" ht="29.25" customHeight="1">
      <c r="A7" s="1747" t="s">
        <v>66</v>
      </c>
      <c r="B7" s="1747" t="s">
        <v>67</v>
      </c>
      <c r="C7" s="1747" t="s">
        <v>68</v>
      </c>
      <c r="D7" s="1747" t="s">
        <v>142</v>
      </c>
      <c r="E7" s="1747"/>
      <c r="F7" s="1747"/>
      <c r="G7" s="1747"/>
      <c r="H7" s="1747"/>
      <c r="I7" s="1748" t="s">
        <v>215</v>
      </c>
      <c r="J7" s="1747" t="s">
        <v>69</v>
      </c>
      <c r="K7" s="1747" t="s">
        <v>434</v>
      </c>
      <c r="L7" s="1745" t="s">
        <v>70</v>
      </c>
      <c r="S7" s="78"/>
      <c r="T7" s="78"/>
    </row>
    <row r="8" spans="1:12" ht="33.75" customHeight="1">
      <c r="A8" s="1747"/>
      <c r="B8" s="1747"/>
      <c r="C8" s="1747"/>
      <c r="D8" s="1747" t="s">
        <v>71</v>
      </c>
      <c r="E8" s="1747" t="s">
        <v>72</v>
      </c>
      <c r="F8" s="1747"/>
      <c r="G8" s="1747"/>
      <c r="H8" s="1748" t="s">
        <v>73</v>
      </c>
      <c r="I8" s="1749"/>
      <c r="J8" s="1747"/>
      <c r="K8" s="1747"/>
      <c r="L8" s="1745"/>
    </row>
    <row r="9" spans="1:12" ht="33">
      <c r="A9" s="1747"/>
      <c r="B9" s="1747"/>
      <c r="C9" s="1747"/>
      <c r="D9" s="1747"/>
      <c r="E9" s="79" t="s">
        <v>74</v>
      </c>
      <c r="F9" s="79" t="s">
        <v>75</v>
      </c>
      <c r="G9" s="79" t="s">
        <v>13</v>
      </c>
      <c r="H9" s="1750"/>
      <c r="I9" s="1750"/>
      <c r="J9" s="1747"/>
      <c r="K9" s="1747"/>
      <c r="L9" s="1745"/>
    </row>
    <row r="10" spans="1:12" s="81" customFormat="1" ht="16.5" customHeight="1">
      <c r="A10" s="80">
        <v>1</v>
      </c>
      <c r="B10" s="80">
        <v>2</v>
      </c>
      <c r="C10" s="80">
        <v>3</v>
      </c>
      <c r="D10" s="80">
        <v>4</v>
      </c>
      <c r="E10" s="80">
        <v>5</v>
      </c>
      <c r="F10" s="80">
        <v>6</v>
      </c>
      <c r="G10" s="80">
        <v>7</v>
      </c>
      <c r="H10" s="80">
        <v>8</v>
      </c>
      <c r="I10" s="80">
        <v>9</v>
      </c>
      <c r="J10" s="80">
        <v>10</v>
      </c>
      <c r="K10" s="80">
        <v>11</v>
      </c>
      <c r="L10" s="80">
        <v>12</v>
      </c>
    </row>
    <row r="11" spans="1:12" ht="21" customHeight="1">
      <c r="A11" s="82">
        <v>1</v>
      </c>
      <c r="B11" s="83" t="s">
        <v>698</v>
      </c>
      <c r="C11" s="84">
        <v>30</v>
      </c>
      <c r="D11" s="84">
        <v>6</v>
      </c>
      <c r="E11" s="84">
        <v>5</v>
      </c>
      <c r="F11" s="84">
        <v>4</v>
      </c>
      <c r="G11" s="84">
        <v>9</v>
      </c>
      <c r="H11" s="84">
        <v>15</v>
      </c>
      <c r="I11" s="84">
        <v>15</v>
      </c>
      <c r="J11" s="84">
        <v>15</v>
      </c>
      <c r="K11" s="84">
        <v>25</v>
      </c>
      <c r="L11" s="85"/>
    </row>
    <row r="12" spans="1:12" ht="21" customHeight="1">
      <c r="A12" s="82">
        <v>2</v>
      </c>
      <c r="B12" s="83" t="s">
        <v>699</v>
      </c>
      <c r="C12" s="84">
        <v>31</v>
      </c>
      <c r="D12" s="84">
        <v>25</v>
      </c>
      <c r="E12" s="84">
        <v>4</v>
      </c>
      <c r="F12" s="84">
        <v>2</v>
      </c>
      <c r="G12" s="84">
        <v>6</v>
      </c>
      <c r="H12" s="84">
        <v>31</v>
      </c>
      <c r="I12" s="84">
        <v>0</v>
      </c>
      <c r="J12" s="84">
        <v>0</v>
      </c>
      <c r="K12" s="84">
        <v>0</v>
      </c>
      <c r="L12" s="85"/>
    </row>
    <row r="13" spans="1:12" ht="21" customHeight="1">
      <c r="A13" s="82">
        <v>3</v>
      </c>
      <c r="B13" s="83" t="s">
        <v>700</v>
      </c>
      <c r="C13" s="84">
        <v>30</v>
      </c>
      <c r="D13" s="84">
        <v>8</v>
      </c>
      <c r="E13" s="84">
        <v>4</v>
      </c>
      <c r="F13" s="84">
        <v>2</v>
      </c>
      <c r="G13" s="84">
        <v>6</v>
      </c>
      <c r="H13" s="84">
        <v>14</v>
      </c>
      <c r="I13" s="84">
        <v>16</v>
      </c>
      <c r="J13" s="84">
        <v>16</v>
      </c>
      <c r="K13" s="84">
        <v>20</v>
      </c>
      <c r="L13" s="85"/>
    </row>
    <row r="14" spans="1:12" ht="21" customHeight="1">
      <c r="A14" s="82">
        <v>4</v>
      </c>
      <c r="B14" s="83" t="s">
        <v>701</v>
      </c>
      <c r="C14" s="84">
        <v>31</v>
      </c>
      <c r="D14" s="84"/>
      <c r="E14" s="84">
        <v>5</v>
      </c>
      <c r="F14" s="84">
        <v>1</v>
      </c>
      <c r="G14" s="84">
        <v>6</v>
      </c>
      <c r="H14" s="84">
        <v>6</v>
      </c>
      <c r="I14" s="84">
        <v>25</v>
      </c>
      <c r="J14" s="84">
        <v>25</v>
      </c>
      <c r="K14" s="84">
        <v>31</v>
      </c>
      <c r="L14" s="85"/>
    </row>
    <row r="15" spans="1:12" ht="21" customHeight="1">
      <c r="A15" s="82">
        <v>5</v>
      </c>
      <c r="B15" s="83" t="s">
        <v>702</v>
      </c>
      <c r="C15" s="84">
        <v>31</v>
      </c>
      <c r="D15" s="84"/>
      <c r="E15" s="84">
        <v>4</v>
      </c>
      <c r="F15" s="84">
        <v>5</v>
      </c>
      <c r="G15" s="84">
        <v>9</v>
      </c>
      <c r="H15" s="84">
        <v>9</v>
      </c>
      <c r="I15" s="84">
        <v>22</v>
      </c>
      <c r="J15" s="84">
        <v>22</v>
      </c>
      <c r="K15" s="84">
        <v>31</v>
      </c>
      <c r="L15" s="85"/>
    </row>
    <row r="16" spans="1:12" s="87" customFormat="1" ht="21" customHeight="1">
      <c r="A16" s="82">
        <v>6</v>
      </c>
      <c r="B16" s="83" t="s">
        <v>703</v>
      </c>
      <c r="C16" s="82">
        <v>30</v>
      </c>
      <c r="D16" s="84"/>
      <c r="E16" s="84">
        <v>4</v>
      </c>
      <c r="F16" s="84">
        <v>3</v>
      </c>
      <c r="G16" s="84">
        <v>7</v>
      </c>
      <c r="H16" s="84">
        <v>7</v>
      </c>
      <c r="I16" s="84">
        <v>23</v>
      </c>
      <c r="J16" s="84">
        <v>23</v>
      </c>
      <c r="K16" s="84">
        <v>30</v>
      </c>
      <c r="L16" s="86"/>
    </row>
    <row r="17" spans="1:12" s="87" customFormat="1" ht="21" customHeight="1">
      <c r="A17" s="82">
        <v>7</v>
      </c>
      <c r="B17" s="83" t="s">
        <v>704</v>
      </c>
      <c r="C17" s="82">
        <v>31</v>
      </c>
      <c r="D17" s="84">
        <v>10</v>
      </c>
      <c r="E17" s="84">
        <v>5</v>
      </c>
      <c r="F17" s="84">
        <v>3</v>
      </c>
      <c r="G17" s="84">
        <v>8</v>
      </c>
      <c r="H17" s="84">
        <v>18</v>
      </c>
      <c r="I17" s="84">
        <v>13</v>
      </c>
      <c r="J17" s="84">
        <v>13</v>
      </c>
      <c r="K17" s="84">
        <v>23</v>
      </c>
      <c r="L17" s="86"/>
    </row>
    <row r="18" spans="1:12" s="87" customFormat="1" ht="21" customHeight="1">
      <c r="A18" s="82">
        <v>8</v>
      </c>
      <c r="B18" s="83" t="s">
        <v>705</v>
      </c>
      <c r="C18" s="82">
        <v>30</v>
      </c>
      <c r="D18" s="84"/>
      <c r="E18" s="84">
        <v>4</v>
      </c>
      <c r="F18" s="84">
        <v>2</v>
      </c>
      <c r="G18" s="84">
        <v>6</v>
      </c>
      <c r="H18" s="84">
        <v>6</v>
      </c>
      <c r="I18" s="84">
        <v>24</v>
      </c>
      <c r="J18" s="84">
        <v>24</v>
      </c>
      <c r="K18" s="84">
        <v>30</v>
      </c>
      <c r="L18" s="86"/>
    </row>
    <row r="19" spans="1:12" s="87" customFormat="1" ht="21" customHeight="1">
      <c r="A19" s="82">
        <v>9</v>
      </c>
      <c r="B19" s="83" t="s">
        <v>706</v>
      </c>
      <c r="C19" s="82">
        <v>31</v>
      </c>
      <c r="D19" s="84"/>
      <c r="E19" s="84">
        <v>5</v>
      </c>
      <c r="F19" s="84">
        <v>3</v>
      </c>
      <c r="G19" s="84">
        <v>8</v>
      </c>
      <c r="H19" s="84">
        <v>8</v>
      </c>
      <c r="I19" s="84">
        <v>23</v>
      </c>
      <c r="J19" s="84">
        <v>23</v>
      </c>
      <c r="K19" s="84">
        <v>30</v>
      </c>
      <c r="L19" s="86"/>
    </row>
    <row r="20" spans="1:12" s="87" customFormat="1" ht="21" customHeight="1">
      <c r="A20" s="82">
        <v>10</v>
      </c>
      <c r="B20" s="83" t="s">
        <v>707</v>
      </c>
      <c r="C20" s="82">
        <v>31</v>
      </c>
      <c r="D20" s="84">
        <v>10</v>
      </c>
      <c r="E20" s="84">
        <v>4</v>
      </c>
      <c r="F20" s="84">
        <v>4</v>
      </c>
      <c r="G20" s="84">
        <v>8</v>
      </c>
      <c r="H20" s="84">
        <v>18</v>
      </c>
      <c r="I20" s="84">
        <v>13</v>
      </c>
      <c r="J20" s="84">
        <v>13</v>
      </c>
      <c r="K20" s="84">
        <v>23</v>
      </c>
      <c r="L20" s="86"/>
    </row>
    <row r="21" spans="1:12" s="87" customFormat="1" ht="21" customHeight="1">
      <c r="A21" s="82">
        <v>11</v>
      </c>
      <c r="B21" s="83" t="s">
        <v>708</v>
      </c>
      <c r="C21" s="82">
        <v>29</v>
      </c>
      <c r="D21" s="84"/>
      <c r="E21" s="84">
        <v>4</v>
      </c>
      <c r="F21" s="84">
        <v>3</v>
      </c>
      <c r="G21" s="84">
        <v>7</v>
      </c>
      <c r="H21" s="84">
        <v>7</v>
      </c>
      <c r="I21" s="84">
        <v>21</v>
      </c>
      <c r="J21" s="84">
        <v>21</v>
      </c>
      <c r="K21" s="84">
        <v>28</v>
      </c>
      <c r="L21" s="86"/>
    </row>
    <row r="22" spans="1:12" s="87" customFormat="1" ht="21" customHeight="1">
      <c r="A22" s="82">
        <v>12</v>
      </c>
      <c r="B22" s="83" t="s">
        <v>709</v>
      </c>
      <c r="C22" s="82">
        <v>31</v>
      </c>
      <c r="D22" s="84"/>
      <c r="E22" s="84">
        <v>4</v>
      </c>
      <c r="F22" s="84">
        <v>2</v>
      </c>
      <c r="G22" s="84">
        <v>6</v>
      </c>
      <c r="H22" s="84">
        <v>6</v>
      </c>
      <c r="I22" s="84">
        <v>25</v>
      </c>
      <c r="J22" s="84">
        <v>25</v>
      </c>
      <c r="K22" s="84">
        <v>31</v>
      </c>
      <c r="L22" s="86"/>
    </row>
    <row r="23" spans="1:12" s="90" customFormat="1" ht="23.25" customHeight="1">
      <c r="A23" s="79"/>
      <c r="B23" s="88" t="s">
        <v>13</v>
      </c>
      <c r="C23" s="79">
        <f>SUM(C11:C22)</f>
        <v>366</v>
      </c>
      <c r="D23" s="79">
        <f>SUM(D11:D22)</f>
        <v>59</v>
      </c>
      <c r="E23" s="79">
        <f aca="true" t="shared" si="0" ref="E23:K23">SUM(E11:E22)</f>
        <v>52</v>
      </c>
      <c r="F23" s="79">
        <f t="shared" si="0"/>
        <v>34</v>
      </c>
      <c r="G23" s="79">
        <f t="shared" si="0"/>
        <v>86</v>
      </c>
      <c r="H23" s="79">
        <f t="shared" si="0"/>
        <v>145</v>
      </c>
      <c r="I23" s="79">
        <f t="shared" si="0"/>
        <v>220</v>
      </c>
      <c r="J23" s="79">
        <f t="shared" si="0"/>
        <v>220</v>
      </c>
      <c r="K23" s="79">
        <f t="shared" si="0"/>
        <v>302</v>
      </c>
      <c r="L23" s="89"/>
    </row>
    <row r="24" spans="1:11" s="87" customFormat="1" ht="11.25" customHeight="1">
      <c r="A24" s="91"/>
      <c r="B24" s="92"/>
      <c r="C24" s="93"/>
      <c r="D24" s="91"/>
      <c r="E24" s="91"/>
      <c r="F24" s="91"/>
      <c r="G24" s="91"/>
      <c r="H24" s="91"/>
      <c r="I24" s="91"/>
      <c r="J24" s="91"/>
      <c r="K24" s="91"/>
    </row>
    <row r="25" spans="1:10" ht="16.5">
      <c r="A25" s="75" t="s">
        <v>97</v>
      </c>
      <c r="B25" s="94"/>
      <c r="C25" s="94"/>
      <c r="D25" s="94"/>
      <c r="E25" s="94"/>
      <c r="F25" s="94"/>
      <c r="G25" s="94"/>
      <c r="H25" s="94"/>
      <c r="I25" s="94"/>
      <c r="J25" s="94"/>
    </row>
    <row r="26" spans="1:10" ht="16.5">
      <c r="A26" s="94"/>
      <c r="B26" s="94"/>
      <c r="C26" s="94"/>
      <c r="D26" s="94"/>
      <c r="E26" s="94"/>
      <c r="F26" s="94"/>
      <c r="G26" s="94"/>
      <c r="H26" s="94"/>
      <c r="I26" s="94"/>
      <c r="J26" s="94"/>
    </row>
    <row r="27" spans="1:12" s="99" customFormat="1" ht="60" customHeight="1">
      <c r="A27" s="1489" t="s">
        <v>722</v>
      </c>
      <c r="B27" s="1489"/>
      <c r="C27" s="97"/>
      <c r="D27" s="98"/>
      <c r="E27" s="98"/>
      <c r="I27" s="1587" t="s">
        <v>723</v>
      </c>
      <c r="J27" s="1587"/>
      <c r="K27" s="1587"/>
      <c r="L27" s="100"/>
    </row>
  </sheetData>
  <sheetProtection/>
  <mergeCells count="19">
    <mergeCell ref="L7:L9"/>
    <mergeCell ref="A5:K5"/>
    <mergeCell ref="A7:A9"/>
    <mergeCell ref="B7:B9"/>
    <mergeCell ref="C7:C9"/>
    <mergeCell ref="D7:H7"/>
    <mergeCell ref="J7:J9"/>
    <mergeCell ref="K7:K9"/>
    <mergeCell ref="D8:D9"/>
    <mergeCell ref="E8:G8"/>
    <mergeCell ref="I7:I9"/>
    <mergeCell ref="H8:H9"/>
    <mergeCell ref="C1:H1"/>
    <mergeCell ref="J1:K1"/>
    <mergeCell ref="A3:K3"/>
    <mergeCell ref="A2:K2"/>
    <mergeCell ref="I27:K27"/>
    <mergeCell ref="A6:C6"/>
    <mergeCell ref="A27:B27"/>
  </mergeCells>
  <printOptions horizontalCentered="1"/>
  <pageMargins left="0.75" right="0.2" top="0.5" bottom="0.5" header="0.2" footer="0.2"/>
  <pageSetup horizontalDpi="600" verticalDpi="600" orientation="landscape" paperSize="9" scale="85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0FD9C6"/>
  </sheetPr>
  <dimension ref="A1:S26"/>
  <sheetViews>
    <sheetView view="pageBreakPreview" zoomScaleNormal="90" zoomScaleSheetLayoutView="100" zoomScalePageLayoutView="0" workbookViewId="0" topLeftCell="A16">
      <selection activeCell="J24" sqref="J24"/>
    </sheetView>
  </sheetViews>
  <sheetFormatPr defaultColWidth="9.140625" defaultRowHeight="12.75"/>
  <cols>
    <col min="1" max="1" width="4.7109375" style="75" customWidth="1"/>
    <col min="2" max="2" width="14.7109375" style="75" customWidth="1"/>
    <col min="3" max="3" width="11.7109375" style="75" customWidth="1"/>
    <col min="4" max="4" width="10.57421875" style="75" customWidth="1"/>
    <col min="5" max="5" width="11.140625" style="75" customWidth="1"/>
    <col min="6" max="6" width="18.8515625" style="75" customWidth="1"/>
    <col min="7" max="7" width="8.57421875" style="75" customWidth="1"/>
    <col min="8" max="8" width="14.7109375" style="75" customWidth="1"/>
    <col min="9" max="9" width="14.28125" style="75" customWidth="1"/>
    <col min="10" max="10" width="14.7109375" style="75" customWidth="1"/>
    <col min="11" max="11" width="11.8515625" style="75" customWidth="1"/>
    <col min="12" max="16384" width="9.140625" style="75" customWidth="1"/>
  </cols>
  <sheetData>
    <row r="1" spans="3:10" ht="15" customHeight="1">
      <c r="C1" s="1751"/>
      <c r="D1" s="1751"/>
      <c r="E1" s="1751"/>
      <c r="F1" s="1751"/>
      <c r="G1" s="1751"/>
      <c r="H1" s="1751"/>
      <c r="I1" s="103"/>
      <c r="J1" s="104" t="s">
        <v>488</v>
      </c>
    </row>
    <row r="2" spans="1:10" s="77" customFormat="1" ht="19.5" customHeight="1">
      <c r="A2" s="1752" t="s">
        <v>0</v>
      </c>
      <c r="B2" s="1752"/>
      <c r="C2" s="1752"/>
      <c r="D2" s="1752"/>
      <c r="E2" s="1752"/>
      <c r="F2" s="1752"/>
      <c r="G2" s="1752"/>
      <c r="H2" s="1752"/>
      <c r="I2" s="1752"/>
      <c r="J2" s="1752"/>
    </row>
    <row r="3" spans="1:10" s="77" customFormat="1" ht="19.5" customHeight="1">
      <c r="A3" s="1752" t="s">
        <v>655</v>
      </c>
      <c r="B3" s="1752"/>
      <c r="C3" s="1752"/>
      <c r="D3" s="1752"/>
      <c r="E3" s="1752"/>
      <c r="F3" s="1752"/>
      <c r="G3" s="1752"/>
      <c r="H3" s="1752"/>
      <c r="I3" s="1752"/>
      <c r="J3" s="1752"/>
    </row>
    <row r="4" spans="1:10" s="77" customFormat="1" ht="14.25" customHeight="1">
      <c r="A4" s="105"/>
      <c r="B4" s="105"/>
      <c r="C4" s="105"/>
      <c r="D4" s="105"/>
      <c r="E4" s="105"/>
      <c r="F4" s="105"/>
      <c r="G4" s="105"/>
      <c r="H4" s="105"/>
      <c r="I4" s="105"/>
      <c r="J4" s="105"/>
    </row>
    <row r="5" spans="1:10" s="77" customFormat="1" ht="18" customHeight="1">
      <c r="A5" s="1753" t="s">
        <v>710</v>
      </c>
      <c r="B5" s="1753"/>
      <c r="C5" s="1753"/>
      <c r="D5" s="1753"/>
      <c r="E5" s="1753"/>
      <c r="F5" s="1753"/>
      <c r="G5" s="1753"/>
      <c r="H5" s="1753"/>
      <c r="I5" s="1753"/>
      <c r="J5" s="1753"/>
    </row>
    <row r="6" spans="1:10" ht="16.5">
      <c r="A6" s="1744" t="s">
        <v>721</v>
      </c>
      <c r="B6" s="1744"/>
      <c r="C6" s="1744"/>
      <c r="D6" s="1744"/>
      <c r="E6" s="106"/>
      <c r="F6" s="106"/>
      <c r="G6" s="106"/>
      <c r="H6" s="106"/>
      <c r="I6" s="107"/>
      <c r="J6" s="107"/>
    </row>
    <row r="7" spans="1:11" s="94" customFormat="1" ht="22.5" customHeight="1">
      <c r="A7" s="1747" t="s">
        <v>66</v>
      </c>
      <c r="B7" s="1747" t="s">
        <v>67</v>
      </c>
      <c r="C7" s="1747" t="s">
        <v>68</v>
      </c>
      <c r="D7" s="1747" t="s">
        <v>143</v>
      </c>
      <c r="E7" s="1747"/>
      <c r="F7" s="1747"/>
      <c r="G7" s="1747"/>
      <c r="H7" s="1747"/>
      <c r="I7" s="1748" t="s">
        <v>215</v>
      </c>
      <c r="J7" s="1747" t="s">
        <v>69</v>
      </c>
      <c r="K7" s="1747" t="s">
        <v>205</v>
      </c>
    </row>
    <row r="8" spans="1:19" s="94" customFormat="1" ht="29.25" customHeight="1">
      <c r="A8" s="1747"/>
      <c r="B8" s="1747"/>
      <c r="C8" s="1747"/>
      <c r="D8" s="1747" t="s">
        <v>71</v>
      </c>
      <c r="E8" s="1747" t="s">
        <v>72</v>
      </c>
      <c r="F8" s="1747"/>
      <c r="G8" s="1747"/>
      <c r="H8" s="1748" t="s">
        <v>73</v>
      </c>
      <c r="I8" s="1749"/>
      <c r="J8" s="1747"/>
      <c r="K8" s="1747"/>
      <c r="R8" s="102"/>
      <c r="S8" s="102"/>
    </row>
    <row r="9" spans="1:11" s="94" customFormat="1" ht="33.75" customHeight="1">
      <c r="A9" s="1747"/>
      <c r="B9" s="1747"/>
      <c r="C9" s="1747"/>
      <c r="D9" s="1747"/>
      <c r="E9" s="79" t="s">
        <v>74</v>
      </c>
      <c r="F9" s="79" t="s">
        <v>75</v>
      </c>
      <c r="G9" s="79" t="s">
        <v>13</v>
      </c>
      <c r="H9" s="1750"/>
      <c r="I9" s="1750"/>
      <c r="J9" s="1747"/>
      <c r="K9" s="1747"/>
    </row>
    <row r="10" spans="1:11" s="87" customFormat="1" ht="16.5" customHeight="1">
      <c r="A10" s="101">
        <v>1</v>
      </c>
      <c r="B10" s="101">
        <v>2</v>
      </c>
      <c r="C10" s="101">
        <v>3</v>
      </c>
      <c r="D10" s="101">
        <v>4</v>
      </c>
      <c r="E10" s="101">
        <v>5</v>
      </c>
      <c r="F10" s="101">
        <v>6</v>
      </c>
      <c r="G10" s="101">
        <v>7</v>
      </c>
      <c r="H10" s="101">
        <v>8</v>
      </c>
      <c r="I10" s="101">
        <v>9</v>
      </c>
      <c r="J10" s="101">
        <v>10</v>
      </c>
      <c r="K10" s="101">
        <v>11</v>
      </c>
    </row>
    <row r="11" spans="1:11" s="110" customFormat="1" ht="23.25" customHeight="1">
      <c r="A11" s="82">
        <v>1</v>
      </c>
      <c r="B11" s="109" t="s">
        <v>698</v>
      </c>
      <c r="C11" s="84">
        <v>30</v>
      </c>
      <c r="D11" s="84">
        <v>6</v>
      </c>
      <c r="E11" s="84">
        <v>5</v>
      </c>
      <c r="F11" s="84">
        <v>4</v>
      </c>
      <c r="G11" s="84">
        <v>9</v>
      </c>
      <c r="H11" s="84">
        <v>15</v>
      </c>
      <c r="I11" s="84">
        <v>15</v>
      </c>
      <c r="J11" s="84">
        <v>15</v>
      </c>
      <c r="K11" s="108"/>
    </row>
    <row r="12" spans="1:11" s="110" customFormat="1" ht="23.25" customHeight="1">
      <c r="A12" s="82">
        <v>2</v>
      </c>
      <c r="B12" s="109" t="s">
        <v>699</v>
      </c>
      <c r="C12" s="84">
        <v>31</v>
      </c>
      <c r="D12" s="84">
        <v>25</v>
      </c>
      <c r="E12" s="84">
        <v>4</v>
      </c>
      <c r="F12" s="84">
        <v>2</v>
      </c>
      <c r="G12" s="84">
        <v>6</v>
      </c>
      <c r="H12" s="84">
        <v>31</v>
      </c>
      <c r="I12" s="84">
        <v>0</v>
      </c>
      <c r="J12" s="84">
        <v>0</v>
      </c>
      <c r="K12" s="108"/>
    </row>
    <row r="13" spans="1:11" s="110" customFormat="1" ht="23.25" customHeight="1">
      <c r="A13" s="82">
        <v>3</v>
      </c>
      <c r="B13" s="109" t="s">
        <v>700</v>
      </c>
      <c r="C13" s="84">
        <v>30</v>
      </c>
      <c r="D13" s="84">
        <v>8</v>
      </c>
      <c r="E13" s="84">
        <v>4</v>
      </c>
      <c r="F13" s="84">
        <v>2</v>
      </c>
      <c r="G13" s="84">
        <v>6</v>
      </c>
      <c r="H13" s="84">
        <v>14</v>
      </c>
      <c r="I13" s="84">
        <v>16</v>
      </c>
      <c r="J13" s="84">
        <v>16</v>
      </c>
      <c r="K13" s="109"/>
    </row>
    <row r="14" spans="1:11" s="110" customFormat="1" ht="23.25" customHeight="1">
      <c r="A14" s="82">
        <v>4</v>
      </c>
      <c r="B14" s="109" t="s">
        <v>701</v>
      </c>
      <c r="C14" s="84">
        <v>31</v>
      </c>
      <c r="D14" s="84"/>
      <c r="E14" s="84">
        <v>5</v>
      </c>
      <c r="F14" s="84">
        <v>1</v>
      </c>
      <c r="G14" s="84">
        <v>6</v>
      </c>
      <c r="H14" s="84">
        <v>6</v>
      </c>
      <c r="I14" s="84">
        <v>25</v>
      </c>
      <c r="J14" s="84">
        <v>25</v>
      </c>
      <c r="K14" s="109"/>
    </row>
    <row r="15" spans="1:11" s="110" customFormat="1" ht="23.25" customHeight="1">
      <c r="A15" s="82">
        <v>5</v>
      </c>
      <c r="B15" s="109" t="s">
        <v>702</v>
      </c>
      <c r="C15" s="84">
        <v>31</v>
      </c>
      <c r="D15" s="84"/>
      <c r="E15" s="84">
        <v>4</v>
      </c>
      <c r="F15" s="84">
        <v>5</v>
      </c>
      <c r="G15" s="84">
        <v>9</v>
      </c>
      <c r="H15" s="84">
        <v>9</v>
      </c>
      <c r="I15" s="84">
        <v>22</v>
      </c>
      <c r="J15" s="84">
        <v>22</v>
      </c>
      <c r="K15" s="109"/>
    </row>
    <row r="16" spans="1:11" s="111" customFormat="1" ht="23.25" customHeight="1">
      <c r="A16" s="82">
        <v>6</v>
      </c>
      <c r="B16" s="109" t="s">
        <v>703</v>
      </c>
      <c r="C16" s="82">
        <v>30</v>
      </c>
      <c r="D16" s="82"/>
      <c r="E16" s="82">
        <v>4</v>
      </c>
      <c r="F16" s="82">
        <v>3</v>
      </c>
      <c r="G16" s="82">
        <v>7</v>
      </c>
      <c r="H16" s="82">
        <v>7</v>
      </c>
      <c r="I16" s="82">
        <v>23</v>
      </c>
      <c r="J16" s="82">
        <v>23</v>
      </c>
      <c r="K16" s="109"/>
    </row>
    <row r="17" spans="1:11" s="111" customFormat="1" ht="23.25" customHeight="1">
      <c r="A17" s="82">
        <v>7</v>
      </c>
      <c r="B17" s="109" t="s">
        <v>704</v>
      </c>
      <c r="C17" s="82">
        <v>31</v>
      </c>
      <c r="D17" s="82">
        <v>10</v>
      </c>
      <c r="E17" s="82">
        <v>5</v>
      </c>
      <c r="F17" s="82">
        <v>3</v>
      </c>
      <c r="G17" s="82">
        <v>8</v>
      </c>
      <c r="H17" s="82">
        <v>18</v>
      </c>
      <c r="I17" s="82">
        <v>13</v>
      </c>
      <c r="J17" s="82">
        <v>13</v>
      </c>
      <c r="K17" s="109"/>
    </row>
    <row r="18" spans="1:11" s="111" customFormat="1" ht="23.25" customHeight="1">
      <c r="A18" s="82">
        <v>8</v>
      </c>
      <c r="B18" s="109" t="s">
        <v>705</v>
      </c>
      <c r="C18" s="82">
        <v>30</v>
      </c>
      <c r="D18" s="82"/>
      <c r="E18" s="82">
        <v>4</v>
      </c>
      <c r="F18" s="82">
        <v>2</v>
      </c>
      <c r="G18" s="82">
        <v>6</v>
      </c>
      <c r="H18" s="82">
        <v>6</v>
      </c>
      <c r="I18" s="82">
        <v>24</v>
      </c>
      <c r="J18" s="82">
        <v>24</v>
      </c>
      <c r="K18" s="109"/>
    </row>
    <row r="19" spans="1:11" s="111" customFormat="1" ht="23.25" customHeight="1">
      <c r="A19" s="82">
        <v>9</v>
      </c>
      <c r="B19" s="109" t="s">
        <v>706</v>
      </c>
      <c r="C19" s="82">
        <v>31</v>
      </c>
      <c r="D19" s="82"/>
      <c r="E19" s="82">
        <v>5</v>
      </c>
      <c r="F19" s="82">
        <v>3</v>
      </c>
      <c r="G19" s="82">
        <v>8</v>
      </c>
      <c r="H19" s="82">
        <v>8</v>
      </c>
      <c r="I19" s="82">
        <v>23</v>
      </c>
      <c r="J19" s="82">
        <v>23</v>
      </c>
      <c r="K19" s="109"/>
    </row>
    <row r="20" spans="1:11" s="111" customFormat="1" ht="23.25" customHeight="1">
      <c r="A20" s="82">
        <v>10</v>
      </c>
      <c r="B20" s="109" t="s">
        <v>707</v>
      </c>
      <c r="C20" s="82">
        <v>31</v>
      </c>
      <c r="D20" s="82">
        <v>10</v>
      </c>
      <c r="E20" s="82">
        <v>4</v>
      </c>
      <c r="F20" s="82">
        <v>4</v>
      </c>
      <c r="G20" s="82">
        <v>8</v>
      </c>
      <c r="H20" s="82">
        <v>18</v>
      </c>
      <c r="I20" s="82">
        <v>13</v>
      </c>
      <c r="J20" s="82">
        <v>13</v>
      </c>
      <c r="K20" s="109"/>
    </row>
    <row r="21" spans="1:11" s="111" customFormat="1" ht="23.25" customHeight="1">
      <c r="A21" s="82">
        <v>11</v>
      </c>
      <c r="B21" s="109" t="s">
        <v>708</v>
      </c>
      <c r="C21" s="82">
        <v>29</v>
      </c>
      <c r="D21" s="82"/>
      <c r="E21" s="82">
        <v>4</v>
      </c>
      <c r="F21" s="82">
        <v>3</v>
      </c>
      <c r="G21" s="82">
        <v>7</v>
      </c>
      <c r="H21" s="82">
        <v>7</v>
      </c>
      <c r="I21" s="82">
        <v>21</v>
      </c>
      <c r="J21" s="82">
        <v>21</v>
      </c>
      <c r="K21" s="109"/>
    </row>
    <row r="22" spans="1:11" s="111" customFormat="1" ht="23.25" customHeight="1">
      <c r="A22" s="82">
        <v>12</v>
      </c>
      <c r="B22" s="109" t="s">
        <v>709</v>
      </c>
      <c r="C22" s="82">
        <v>31</v>
      </c>
      <c r="D22" s="82"/>
      <c r="E22" s="82">
        <v>4</v>
      </c>
      <c r="F22" s="82">
        <v>2</v>
      </c>
      <c r="G22" s="82">
        <v>6</v>
      </c>
      <c r="H22" s="82">
        <v>6</v>
      </c>
      <c r="I22" s="82">
        <v>25</v>
      </c>
      <c r="J22" s="82">
        <v>25</v>
      </c>
      <c r="K22" s="109"/>
    </row>
    <row r="23" spans="1:11" s="114" customFormat="1" ht="23.25" customHeight="1">
      <c r="A23" s="112"/>
      <c r="B23" s="113" t="s">
        <v>13</v>
      </c>
      <c r="C23" s="580">
        <f>SUM(C11:C22)</f>
        <v>366</v>
      </c>
      <c r="D23" s="79">
        <f>SUM(D11:D22)</f>
        <v>59</v>
      </c>
      <c r="E23" s="79">
        <f aca="true" t="shared" si="0" ref="E23:J23">SUM(E11:E22)</f>
        <v>52</v>
      </c>
      <c r="F23" s="79">
        <f t="shared" si="0"/>
        <v>34</v>
      </c>
      <c r="G23" s="79">
        <f t="shared" si="0"/>
        <v>86</v>
      </c>
      <c r="H23" s="79">
        <f t="shared" si="0"/>
        <v>145</v>
      </c>
      <c r="I23" s="79">
        <f t="shared" si="0"/>
        <v>220</v>
      </c>
      <c r="J23" s="79">
        <f t="shared" si="0"/>
        <v>220</v>
      </c>
      <c r="K23" s="112"/>
    </row>
    <row r="24" ht="15.75">
      <c r="A24" s="75" t="s">
        <v>97</v>
      </c>
    </row>
    <row r="26" spans="1:12" s="99" customFormat="1" ht="60" customHeight="1">
      <c r="A26" s="1489" t="s">
        <v>722</v>
      </c>
      <c r="B26" s="1489"/>
      <c r="C26" s="97"/>
      <c r="D26" s="98"/>
      <c r="E26" s="98"/>
      <c r="I26" s="1587" t="s">
        <v>723</v>
      </c>
      <c r="J26" s="1587"/>
      <c r="K26" s="1587"/>
      <c r="L26" s="100"/>
    </row>
  </sheetData>
  <sheetProtection/>
  <mergeCells count="17">
    <mergeCell ref="I7:I9"/>
    <mergeCell ref="A26:B26"/>
    <mergeCell ref="I26:K26"/>
    <mergeCell ref="K7:K9"/>
    <mergeCell ref="H8:H9"/>
    <mergeCell ref="A7:A9"/>
    <mergeCell ref="B7:B9"/>
    <mergeCell ref="C7:C9"/>
    <mergeCell ref="D7:H7"/>
    <mergeCell ref="J7:J9"/>
    <mergeCell ref="D8:D9"/>
    <mergeCell ref="E8:G8"/>
    <mergeCell ref="C1:H1"/>
    <mergeCell ref="A2:J2"/>
    <mergeCell ref="A3:J3"/>
    <mergeCell ref="A5:J5"/>
    <mergeCell ref="A6:D6"/>
  </mergeCells>
  <printOptions horizontalCentered="1"/>
  <pageMargins left="0.75" right="0.2" top="0.5" bottom="0.5" header="0.2" footer="0.2"/>
  <pageSetup horizontalDpi="600" verticalDpi="600" orientation="landscape" paperSize="9" scale="90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0FD9C6"/>
  </sheetPr>
  <dimension ref="A1:S27"/>
  <sheetViews>
    <sheetView view="pageBreakPreview" zoomScale="70" zoomScaleSheetLayoutView="70" zoomScalePageLayoutView="0" workbookViewId="0" topLeftCell="A16">
      <selection activeCell="O16" sqref="O16"/>
    </sheetView>
  </sheetViews>
  <sheetFormatPr defaultColWidth="9.140625" defaultRowHeight="12.75"/>
  <cols>
    <col min="1" max="1" width="5.57421875" style="46" customWidth="1"/>
    <col min="2" max="2" width="14.7109375" style="46" customWidth="1"/>
    <col min="3" max="3" width="10.7109375" style="46" customWidth="1"/>
    <col min="4" max="4" width="9.57421875" style="46" customWidth="1"/>
    <col min="5" max="6" width="9.8515625" style="46" customWidth="1"/>
    <col min="7" max="7" width="10.8515625" style="46" customWidth="1"/>
    <col min="8" max="8" width="9.8515625" style="46" customWidth="1"/>
    <col min="9" max="9" width="14.57421875" style="43" customWidth="1"/>
    <col min="10" max="10" width="13.8515625" style="43" customWidth="1"/>
    <col min="11" max="11" width="8.00390625" style="43" customWidth="1"/>
    <col min="12" max="12" width="8.140625" style="43" customWidth="1"/>
    <col min="13" max="13" width="12.140625" style="43" customWidth="1"/>
    <col min="14" max="14" width="8.140625" style="46" customWidth="1"/>
    <col min="15" max="15" width="12.140625" style="46" customWidth="1"/>
    <col min="16" max="16" width="11.00390625" style="46" customWidth="1"/>
    <col min="17" max="17" width="9.140625" style="46" customWidth="1"/>
    <col min="18" max="16384" width="9.140625" style="43" customWidth="1"/>
  </cols>
  <sheetData>
    <row r="1" spans="7:15" ht="15">
      <c r="G1" s="1754"/>
      <c r="H1" s="1754"/>
      <c r="I1" s="1754"/>
      <c r="J1" s="46"/>
      <c r="K1" s="46"/>
      <c r="L1" s="46"/>
      <c r="M1" s="46"/>
      <c r="O1" s="767" t="s">
        <v>489</v>
      </c>
    </row>
    <row r="2" spans="1:14" ht="15.75">
      <c r="A2" s="1755" t="s">
        <v>0</v>
      </c>
      <c r="B2" s="1755"/>
      <c r="C2" s="1755"/>
      <c r="D2" s="1755"/>
      <c r="E2" s="1755"/>
      <c r="F2" s="1755"/>
      <c r="G2" s="1755"/>
      <c r="H2" s="1755"/>
      <c r="I2" s="1755"/>
      <c r="J2" s="1755"/>
      <c r="K2" s="1755"/>
      <c r="L2" s="1755"/>
      <c r="M2" s="1755"/>
      <c r="N2" s="1755"/>
    </row>
    <row r="3" spans="1:14" ht="18">
      <c r="A3" s="1756" t="s">
        <v>655</v>
      </c>
      <c r="B3" s="1756"/>
      <c r="C3" s="1756"/>
      <c r="D3" s="1756"/>
      <c r="E3" s="1756"/>
      <c r="F3" s="1756"/>
      <c r="G3" s="1756"/>
      <c r="H3" s="1756"/>
      <c r="I3" s="1756"/>
      <c r="J3" s="1756"/>
      <c r="K3" s="1756"/>
      <c r="L3" s="1756"/>
      <c r="M3" s="1756"/>
      <c r="N3" s="1756"/>
    </row>
    <row r="4" spans="1:14" ht="12.75" customHeight="1">
      <c r="A4" s="1757" t="s">
        <v>711</v>
      </c>
      <c r="B4" s="1757"/>
      <c r="C4" s="1757"/>
      <c r="D4" s="1757"/>
      <c r="E4" s="1757"/>
      <c r="F4" s="1757"/>
      <c r="G4" s="1757"/>
      <c r="H4" s="1757"/>
      <c r="I4" s="1757"/>
      <c r="J4" s="1757"/>
      <c r="K4" s="1757"/>
      <c r="L4" s="1757"/>
      <c r="M4" s="1757"/>
      <c r="N4" s="1757"/>
    </row>
    <row r="5" spans="1:17" s="44" customFormat="1" ht="7.5" customHeight="1">
      <c r="A5" s="1757"/>
      <c r="B5" s="1757"/>
      <c r="C5" s="1757"/>
      <c r="D5" s="1757"/>
      <c r="E5" s="1757"/>
      <c r="F5" s="1757"/>
      <c r="G5" s="1757"/>
      <c r="H5" s="1757"/>
      <c r="I5" s="1757"/>
      <c r="J5" s="1757"/>
      <c r="K5" s="1757"/>
      <c r="L5" s="1757"/>
      <c r="M5" s="1757"/>
      <c r="N5" s="1757"/>
      <c r="O5" s="589"/>
      <c r="P5" s="589"/>
      <c r="Q5" s="589"/>
    </row>
    <row r="6" spans="1:14" ht="12.75">
      <c r="A6" s="1758"/>
      <c r="B6" s="1758"/>
      <c r="C6" s="1758"/>
      <c r="D6" s="1758"/>
      <c r="E6" s="1758"/>
      <c r="F6" s="1758"/>
      <c r="G6" s="1758"/>
      <c r="H6" s="1758"/>
      <c r="I6" s="1758"/>
      <c r="J6" s="1758"/>
      <c r="K6" s="1758"/>
      <c r="L6" s="1758"/>
      <c r="M6" s="1758"/>
      <c r="N6" s="1758"/>
    </row>
    <row r="7" spans="1:14" ht="12.75">
      <c r="A7" s="805" t="s">
        <v>736</v>
      </c>
      <c r="B7" s="805"/>
      <c r="H7" s="762"/>
      <c r="I7" s="46"/>
      <c r="J7" s="46"/>
      <c r="K7" s="46"/>
      <c r="L7" s="1759"/>
      <c r="M7" s="1759"/>
      <c r="N7" s="1759"/>
    </row>
    <row r="8" spans="1:16" ht="39" customHeight="1">
      <c r="A8" s="1663" t="s">
        <v>2</v>
      </c>
      <c r="B8" s="1663" t="s">
        <v>3</v>
      </c>
      <c r="C8" s="1760" t="s">
        <v>443</v>
      </c>
      <c r="D8" s="1761"/>
      <c r="E8" s="1761"/>
      <c r="F8" s="1761"/>
      <c r="G8" s="1762"/>
      <c r="H8" s="1763" t="s">
        <v>76</v>
      </c>
      <c r="I8" s="1760" t="s">
        <v>77</v>
      </c>
      <c r="J8" s="1761"/>
      <c r="K8" s="1761"/>
      <c r="L8" s="1762"/>
      <c r="M8" s="1760" t="s">
        <v>602</v>
      </c>
      <c r="N8" s="1762"/>
      <c r="O8" s="1769" t="s">
        <v>908</v>
      </c>
      <c r="P8" s="1770"/>
    </row>
    <row r="9" spans="1:16" ht="44.25" customHeight="1">
      <c r="A9" s="1663"/>
      <c r="B9" s="1663"/>
      <c r="C9" s="760" t="s">
        <v>5</v>
      </c>
      <c r="D9" s="760" t="s">
        <v>6</v>
      </c>
      <c r="E9" s="760" t="s">
        <v>326</v>
      </c>
      <c r="F9" s="806" t="s">
        <v>91</v>
      </c>
      <c r="G9" s="806" t="s">
        <v>206</v>
      </c>
      <c r="H9" s="1764"/>
      <c r="I9" s="760" t="s">
        <v>161</v>
      </c>
      <c r="J9" s="760" t="s">
        <v>106</v>
      </c>
      <c r="K9" s="760" t="s">
        <v>107</v>
      </c>
      <c r="L9" s="760" t="s">
        <v>400</v>
      </c>
      <c r="M9" s="760" t="s">
        <v>13</v>
      </c>
      <c r="N9" s="760" t="s">
        <v>603</v>
      </c>
      <c r="O9" s="821" t="s">
        <v>1016</v>
      </c>
      <c r="P9" s="821" t="s">
        <v>907</v>
      </c>
    </row>
    <row r="10" spans="1:17" s="761" customFormat="1" ht="12.75">
      <c r="A10" s="822">
        <v>1</v>
      </c>
      <c r="B10" s="822">
        <v>2</v>
      </c>
      <c r="C10" s="822">
        <v>3</v>
      </c>
      <c r="D10" s="822">
        <v>4</v>
      </c>
      <c r="E10" s="822">
        <v>5</v>
      </c>
      <c r="F10" s="822">
        <v>6</v>
      </c>
      <c r="G10" s="822">
        <v>7</v>
      </c>
      <c r="H10" s="822">
        <v>8</v>
      </c>
      <c r="I10" s="822">
        <v>9</v>
      </c>
      <c r="J10" s="822">
        <v>10</v>
      </c>
      <c r="K10" s="822">
        <v>11</v>
      </c>
      <c r="L10" s="822">
        <v>12</v>
      </c>
      <c r="M10" s="822">
        <v>13</v>
      </c>
      <c r="N10" s="822">
        <v>14</v>
      </c>
      <c r="O10" s="47">
        <v>15</v>
      </c>
      <c r="P10" s="47">
        <v>16</v>
      </c>
      <c r="Q10" s="766"/>
    </row>
    <row r="11" spans="1:17" ht="31.5" customHeight="1">
      <c r="A11" s="84">
        <v>1</v>
      </c>
      <c r="B11" s="735" t="s">
        <v>743</v>
      </c>
      <c r="C11" s="824">
        <v>106405</v>
      </c>
      <c r="D11" s="824">
        <v>811</v>
      </c>
      <c r="E11" s="824">
        <v>0</v>
      </c>
      <c r="F11" s="824">
        <v>0</v>
      </c>
      <c r="G11" s="824">
        <v>107216</v>
      </c>
      <c r="H11" s="825">
        <v>220</v>
      </c>
      <c r="I11" s="826">
        <v>2358.752</v>
      </c>
      <c r="J11" s="826">
        <v>2358.752</v>
      </c>
      <c r="K11" s="827">
        <v>0</v>
      </c>
      <c r="L11" s="827">
        <v>0</v>
      </c>
      <c r="M11" s="827">
        <v>471.7504</v>
      </c>
      <c r="N11" s="1765" t="s">
        <v>900</v>
      </c>
      <c r="O11" s="1216">
        <v>2927</v>
      </c>
      <c r="P11" s="832">
        <f>(I11+M11)*2927/100000</f>
        <v>82.84880524799999</v>
      </c>
      <c r="Q11" s="1218"/>
    </row>
    <row r="12" spans="1:16" ht="31.5" customHeight="1">
      <c r="A12" s="84">
        <v>2</v>
      </c>
      <c r="B12" s="735" t="s">
        <v>744</v>
      </c>
      <c r="C12" s="824">
        <v>75251</v>
      </c>
      <c r="D12" s="824">
        <v>3557</v>
      </c>
      <c r="E12" s="824">
        <v>0</v>
      </c>
      <c r="F12" s="824">
        <v>0</v>
      </c>
      <c r="G12" s="824">
        <v>78808</v>
      </c>
      <c r="H12" s="825">
        <v>220</v>
      </c>
      <c r="I12" s="826">
        <v>1733.776</v>
      </c>
      <c r="J12" s="826">
        <v>1733.776</v>
      </c>
      <c r="K12" s="827">
        <v>0</v>
      </c>
      <c r="L12" s="827">
        <v>0</v>
      </c>
      <c r="M12" s="827">
        <v>346.7552</v>
      </c>
      <c r="N12" s="1766"/>
      <c r="O12" s="1216">
        <v>2927</v>
      </c>
      <c r="P12" s="832">
        <f aca="true" t="shared" si="0" ref="P12:P23">(I12+M12)*2927/100000</f>
        <v>60.897148224</v>
      </c>
    </row>
    <row r="13" spans="1:16" ht="31.5" customHeight="1">
      <c r="A13" s="84">
        <v>3</v>
      </c>
      <c r="B13" s="735" t="s">
        <v>745</v>
      </c>
      <c r="C13" s="824">
        <v>105609</v>
      </c>
      <c r="D13" s="824">
        <v>7011</v>
      </c>
      <c r="E13" s="824">
        <v>0</v>
      </c>
      <c r="F13" s="824">
        <v>218</v>
      </c>
      <c r="G13" s="824">
        <v>112838</v>
      </c>
      <c r="H13" s="825">
        <v>220</v>
      </c>
      <c r="I13" s="826">
        <v>2482.436</v>
      </c>
      <c r="J13" s="826">
        <v>2482.436</v>
      </c>
      <c r="K13" s="827">
        <v>0</v>
      </c>
      <c r="L13" s="827">
        <v>0</v>
      </c>
      <c r="M13" s="827">
        <v>496.48720000000003</v>
      </c>
      <c r="N13" s="1766"/>
      <c r="O13" s="1216">
        <v>2927</v>
      </c>
      <c r="P13" s="832">
        <f t="shared" si="0"/>
        <v>87.19308206400001</v>
      </c>
    </row>
    <row r="14" spans="1:16" ht="31.5" customHeight="1">
      <c r="A14" s="84">
        <v>4</v>
      </c>
      <c r="B14" s="735" t="s">
        <v>746</v>
      </c>
      <c r="C14" s="824">
        <v>139217</v>
      </c>
      <c r="D14" s="824">
        <v>5683</v>
      </c>
      <c r="E14" s="824">
        <v>0</v>
      </c>
      <c r="F14" s="824">
        <v>0</v>
      </c>
      <c r="G14" s="824">
        <v>144900</v>
      </c>
      <c r="H14" s="825">
        <v>220</v>
      </c>
      <c r="I14" s="826">
        <v>3187.8</v>
      </c>
      <c r="J14" s="826">
        <v>3187.8</v>
      </c>
      <c r="K14" s="827">
        <v>0</v>
      </c>
      <c r="L14" s="827">
        <v>0</v>
      </c>
      <c r="M14" s="827">
        <v>637.5600000000001</v>
      </c>
      <c r="N14" s="1766"/>
      <c r="O14" s="1216">
        <v>2927</v>
      </c>
      <c r="P14" s="832">
        <f t="shared" si="0"/>
        <v>111.9682872</v>
      </c>
    </row>
    <row r="15" spans="1:16" ht="31.5" customHeight="1">
      <c r="A15" s="84">
        <v>5</v>
      </c>
      <c r="B15" s="735" t="s">
        <v>747</v>
      </c>
      <c r="C15" s="824">
        <v>107881</v>
      </c>
      <c r="D15" s="824">
        <v>10284</v>
      </c>
      <c r="E15" s="824">
        <v>0</v>
      </c>
      <c r="F15" s="824">
        <v>0</v>
      </c>
      <c r="G15" s="824">
        <v>118165</v>
      </c>
      <c r="H15" s="825">
        <v>220</v>
      </c>
      <c r="I15" s="826">
        <v>2599.63</v>
      </c>
      <c r="J15" s="826">
        <v>2599.63</v>
      </c>
      <c r="K15" s="827">
        <v>0</v>
      </c>
      <c r="L15" s="827">
        <v>0</v>
      </c>
      <c r="M15" s="827">
        <v>519.926</v>
      </c>
      <c r="N15" s="1766"/>
      <c r="O15" s="1216">
        <v>2927</v>
      </c>
      <c r="P15" s="832">
        <f t="shared" si="0"/>
        <v>91.30940412000001</v>
      </c>
    </row>
    <row r="16" spans="1:16" ht="31.5" customHeight="1">
      <c r="A16" s="84">
        <v>6</v>
      </c>
      <c r="B16" s="735" t="s">
        <v>748</v>
      </c>
      <c r="C16" s="824">
        <v>79863</v>
      </c>
      <c r="D16" s="824">
        <v>12845</v>
      </c>
      <c r="E16" s="824">
        <v>0</v>
      </c>
      <c r="F16" s="824">
        <v>45</v>
      </c>
      <c r="G16" s="824">
        <v>92753</v>
      </c>
      <c r="H16" s="825">
        <v>220</v>
      </c>
      <c r="I16" s="826">
        <v>2040.566</v>
      </c>
      <c r="J16" s="826">
        <v>2040.566</v>
      </c>
      <c r="K16" s="827">
        <v>0</v>
      </c>
      <c r="L16" s="827">
        <v>0</v>
      </c>
      <c r="M16" s="827">
        <v>408.1132</v>
      </c>
      <c r="N16" s="1766"/>
      <c r="O16" s="1216">
        <v>2927</v>
      </c>
      <c r="P16" s="832">
        <f t="shared" si="0"/>
        <v>71.67284018400001</v>
      </c>
    </row>
    <row r="17" spans="1:16" ht="31.5" customHeight="1">
      <c r="A17" s="84">
        <v>7</v>
      </c>
      <c r="B17" s="735" t="s">
        <v>749</v>
      </c>
      <c r="C17" s="824">
        <v>138661</v>
      </c>
      <c r="D17" s="824">
        <v>15048</v>
      </c>
      <c r="E17" s="824">
        <v>0</v>
      </c>
      <c r="F17" s="824">
        <v>1345</v>
      </c>
      <c r="G17" s="824">
        <v>155054</v>
      </c>
      <c r="H17" s="825">
        <v>220</v>
      </c>
      <c r="I17" s="826">
        <v>3411.188</v>
      </c>
      <c r="J17" s="826">
        <v>3411.188</v>
      </c>
      <c r="K17" s="827">
        <v>0</v>
      </c>
      <c r="L17" s="827">
        <v>0</v>
      </c>
      <c r="M17" s="827">
        <v>682.2376</v>
      </c>
      <c r="N17" s="1766"/>
      <c r="O17" s="1216">
        <v>2927</v>
      </c>
      <c r="P17" s="832">
        <f t="shared" si="0"/>
        <v>119.81456731200001</v>
      </c>
    </row>
    <row r="18" spans="1:16" ht="31.5" customHeight="1">
      <c r="A18" s="84">
        <v>8</v>
      </c>
      <c r="B18" s="735" t="s">
        <v>750</v>
      </c>
      <c r="C18" s="824">
        <v>108289</v>
      </c>
      <c r="D18" s="824">
        <v>12853</v>
      </c>
      <c r="E18" s="824">
        <v>0</v>
      </c>
      <c r="F18" s="824">
        <v>0</v>
      </c>
      <c r="G18" s="824">
        <v>121142</v>
      </c>
      <c r="H18" s="825">
        <v>220</v>
      </c>
      <c r="I18" s="826">
        <v>2665.1240000000003</v>
      </c>
      <c r="J18" s="826">
        <v>2665.1240000000003</v>
      </c>
      <c r="K18" s="827">
        <v>0</v>
      </c>
      <c r="L18" s="827">
        <v>0</v>
      </c>
      <c r="M18" s="827">
        <v>533.0248</v>
      </c>
      <c r="N18" s="1766"/>
      <c r="O18" s="1216">
        <v>2927</v>
      </c>
      <c r="P18" s="832">
        <f t="shared" si="0"/>
        <v>93.60981537600001</v>
      </c>
    </row>
    <row r="19" spans="1:16" ht="31.5" customHeight="1">
      <c r="A19" s="84">
        <v>9</v>
      </c>
      <c r="B19" s="735" t="s">
        <v>751</v>
      </c>
      <c r="C19" s="824">
        <v>92086</v>
      </c>
      <c r="D19" s="824">
        <v>4470</v>
      </c>
      <c r="E19" s="824">
        <v>0</v>
      </c>
      <c r="F19" s="824">
        <v>478</v>
      </c>
      <c r="G19" s="824">
        <v>97034</v>
      </c>
      <c r="H19" s="825">
        <v>220</v>
      </c>
      <c r="I19" s="826">
        <v>2134.748</v>
      </c>
      <c r="J19" s="826">
        <v>2134.748</v>
      </c>
      <c r="K19" s="827">
        <v>0</v>
      </c>
      <c r="L19" s="827">
        <v>0</v>
      </c>
      <c r="M19" s="827">
        <v>426.94960000000003</v>
      </c>
      <c r="N19" s="1766"/>
      <c r="O19" s="1216">
        <v>2927</v>
      </c>
      <c r="P19" s="832">
        <f t="shared" si="0"/>
        <v>74.980888752</v>
      </c>
    </row>
    <row r="20" spans="1:19" ht="31.5" customHeight="1">
      <c r="A20" s="84">
        <v>10</v>
      </c>
      <c r="B20" s="735" t="s">
        <v>752</v>
      </c>
      <c r="C20" s="824">
        <v>133973</v>
      </c>
      <c r="D20" s="824">
        <v>2419</v>
      </c>
      <c r="E20" s="824">
        <v>0</v>
      </c>
      <c r="F20" s="824">
        <v>173</v>
      </c>
      <c r="G20" s="824">
        <v>136565</v>
      </c>
      <c r="H20" s="825">
        <v>220</v>
      </c>
      <c r="I20" s="826">
        <v>3004.4300000000003</v>
      </c>
      <c r="J20" s="826">
        <v>3004.4300000000003</v>
      </c>
      <c r="K20" s="827">
        <v>0</v>
      </c>
      <c r="L20" s="827">
        <v>0</v>
      </c>
      <c r="M20" s="827">
        <v>600.8860000000001</v>
      </c>
      <c r="N20" s="1766"/>
      <c r="O20" s="1216">
        <v>2927</v>
      </c>
      <c r="P20" s="832">
        <f t="shared" si="0"/>
        <v>105.52759932000001</v>
      </c>
      <c r="S20" s="43" t="s">
        <v>1017</v>
      </c>
    </row>
    <row r="21" spans="1:16" ht="31.5" customHeight="1">
      <c r="A21" s="84">
        <v>11</v>
      </c>
      <c r="B21" s="735" t="s">
        <v>753</v>
      </c>
      <c r="C21" s="824">
        <v>106111</v>
      </c>
      <c r="D21" s="824">
        <v>5093</v>
      </c>
      <c r="E21" s="824">
        <v>0</v>
      </c>
      <c r="F21" s="824">
        <v>2036</v>
      </c>
      <c r="G21" s="824">
        <v>113240</v>
      </c>
      <c r="H21" s="825">
        <v>220</v>
      </c>
      <c r="I21" s="826">
        <v>2491.28</v>
      </c>
      <c r="J21" s="826">
        <v>2491.28</v>
      </c>
      <c r="K21" s="827">
        <v>0</v>
      </c>
      <c r="L21" s="827">
        <v>0</v>
      </c>
      <c r="M21" s="827">
        <v>498.25600000000003</v>
      </c>
      <c r="N21" s="1766"/>
      <c r="O21" s="1216">
        <v>2927</v>
      </c>
      <c r="P21" s="832">
        <f t="shared" si="0"/>
        <v>87.50371872</v>
      </c>
    </row>
    <row r="22" spans="1:16" ht="31.5" customHeight="1">
      <c r="A22" s="84">
        <v>12</v>
      </c>
      <c r="B22" s="735" t="s">
        <v>754</v>
      </c>
      <c r="C22" s="824">
        <v>120313</v>
      </c>
      <c r="D22" s="824">
        <v>1813</v>
      </c>
      <c r="E22" s="824">
        <v>0</v>
      </c>
      <c r="F22" s="824">
        <v>694</v>
      </c>
      <c r="G22" s="824">
        <v>122820</v>
      </c>
      <c r="H22" s="825">
        <v>220</v>
      </c>
      <c r="I22" s="826">
        <v>2702.04</v>
      </c>
      <c r="J22" s="826">
        <v>2702.04</v>
      </c>
      <c r="K22" s="827">
        <v>0</v>
      </c>
      <c r="L22" s="827">
        <v>0</v>
      </c>
      <c r="M22" s="827">
        <v>540.408</v>
      </c>
      <c r="N22" s="1766"/>
      <c r="O22" s="1216">
        <v>2927</v>
      </c>
      <c r="P22" s="832">
        <f t="shared" si="0"/>
        <v>94.90645296</v>
      </c>
    </row>
    <row r="23" spans="1:16" ht="31.5" customHeight="1">
      <c r="A23" s="84">
        <v>13</v>
      </c>
      <c r="B23" s="735" t="s">
        <v>755</v>
      </c>
      <c r="C23" s="824">
        <v>155363</v>
      </c>
      <c r="D23" s="824">
        <v>10142</v>
      </c>
      <c r="E23" s="824">
        <v>0</v>
      </c>
      <c r="F23" s="824">
        <v>3960</v>
      </c>
      <c r="G23" s="824">
        <v>169465</v>
      </c>
      <c r="H23" s="825">
        <v>220</v>
      </c>
      <c r="I23" s="826">
        <v>3728.23</v>
      </c>
      <c r="J23" s="826">
        <v>3728.23</v>
      </c>
      <c r="K23" s="827">
        <v>0</v>
      </c>
      <c r="L23" s="827">
        <v>0</v>
      </c>
      <c r="M23" s="827">
        <v>745.6460000000001</v>
      </c>
      <c r="N23" s="1767"/>
      <c r="O23" s="1216">
        <v>2927</v>
      </c>
      <c r="P23" s="832">
        <f t="shared" si="0"/>
        <v>130.95035052</v>
      </c>
    </row>
    <row r="24" spans="1:17" s="45" customFormat="1" ht="31.5" customHeight="1">
      <c r="A24" s="1567" t="s">
        <v>756</v>
      </c>
      <c r="B24" s="1569"/>
      <c r="C24" s="828">
        <f>SUM(C11:C23)</f>
        <v>1469022</v>
      </c>
      <c r="D24" s="828">
        <f>SUM(D11:D23)</f>
        <v>92029</v>
      </c>
      <c r="E24" s="828">
        <f>SUM(E11:E23)</f>
        <v>0</v>
      </c>
      <c r="F24" s="828">
        <f>SUM(F11:F23)</f>
        <v>8949</v>
      </c>
      <c r="G24" s="828">
        <f>SUM(G11:G23)</f>
        <v>1570000</v>
      </c>
      <c r="H24" s="829" t="s">
        <v>7</v>
      </c>
      <c r="I24" s="830">
        <f>SUM(I11:I23)</f>
        <v>34540</v>
      </c>
      <c r="J24" s="830">
        <f>SUM(J11:J23)</f>
        <v>34540</v>
      </c>
      <c r="K24" s="831">
        <f>SUM(K11:K23)</f>
        <v>0</v>
      </c>
      <c r="L24" s="831">
        <f>SUM(L11:L23)</f>
        <v>0</v>
      </c>
      <c r="M24" s="831">
        <f>SUM(M11:M23)</f>
        <v>6908.000000000001</v>
      </c>
      <c r="N24" s="823" t="s">
        <v>7</v>
      </c>
      <c r="O24" s="1217">
        <v>2927</v>
      </c>
      <c r="P24" s="831">
        <f>SUM(P11:P23)</f>
        <v>1213.18296</v>
      </c>
      <c r="Q24" s="49"/>
    </row>
    <row r="25" spans="1:13" ht="15">
      <c r="A25" s="48"/>
      <c r="B25" s="48"/>
      <c r="C25" s="48"/>
      <c r="D25" s="48"/>
      <c r="E25" s="48"/>
      <c r="F25" s="48"/>
      <c r="G25" s="811"/>
      <c r="H25" s="48"/>
      <c r="I25" s="46"/>
      <c r="J25" s="46"/>
      <c r="K25" s="46"/>
      <c r="L25" s="46"/>
      <c r="M25" s="46"/>
    </row>
    <row r="26" spans="1:13" ht="15">
      <c r="A26" s="49"/>
      <c r="B26" s="49"/>
      <c r="C26" s="49"/>
      <c r="G26" s="812"/>
      <c r="I26" s="46"/>
      <c r="J26" s="46"/>
      <c r="K26" s="46"/>
      <c r="L26" s="46"/>
      <c r="M26" s="46"/>
    </row>
    <row r="27" spans="1:16" s="46" customFormat="1" ht="63" customHeight="1">
      <c r="A27" s="1768" t="s">
        <v>901</v>
      </c>
      <c r="B27" s="1768"/>
      <c r="C27" s="813"/>
      <c r="D27" s="814"/>
      <c r="E27" s="814"/>
      <c r="F27" s="815"/>
      <c r="G27" s="815"/>
      <c r="M27" s="1771" t="s">
        <v>902</v>
      </c>
      <c r="N27" s="1771"/>
      <c r="O27" s="1771"/>
      <c r="P27" s="1771"/>
    </row>
  </sheetData>
  <sheetProtection/>
  <mergeCells count="17">
    <mergeCell ref="N11:N23"/>
    <mergeCell ref="A24:B24"/>
    <mergeCell ref="A27:B27"/>
    <mergeCell ref="O8:P8"/>
    <mergeCell ref="M27:P27"/>
    <mergeCell ref="L7:N7"/>
    <mergeCell ref="A8:A9"/>
    <mergeCell ref="B8:B9"/>
    <mergeCell ref="C8:G8"/>
    <mergeCell ref="H8:H9"/>
    <mergeCell ref="I8:L8"/>
    <mergeCell ref="M8:N8"/>
    <mergeCell ref="G1:I1"/>
    <mergeCell ref="A2:N2"/>
    <mergeCell ref="A3:N3"/>
    <mergeCell ref="A4:N5"/>
    <mergeCell ref="A6:N6"/>
  </mergeCells>
  <printOptions horizontalCentered="1"/>
  <pageMargins left="0.7" right="0.2" top="0.2" bottom="0.18" header="0.2" footer="0.2"/>
  <pageSetup horizontalDpi="600" verticalDpi="600" orientation="landscape" paperSize="9" scale="80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0FD9C6"/>
  </sheetPr>
  <dimension ref="A1:Q27"/>
  <sheetViews>
    <sheetView view="pageBreakPreview" zoomScale="70" zoomScaleSheetLayoutView="70" zoomScalePageLayoutView="0" workbookViewId="0" topLeftCell="A1">
      <selection activeCell="R11" sqref="R11"/>
    </sheetView>
  </sheetViews>
  <sheetFormatPr defaultColWidth="9.140625" defaultRowHeight="12.75"/>
  <cols>
    <col min="1" max="1" width="5.57421875" style="46" customWidth="1"/>
    <col min="2" max="2" width="14.7109375" style="46" customWidth="1"/>
    <col min="3" max="3" width="10.8515625" style="46" customWidth="1"/>
    <col min="4" max="4" width="8.421875" style="46" customWidth="1"/>
    <col min="5" max="6" width="9.8515625" style="46" customWidth="1"/>
    <col min="7" max="7" width="10.8515625" style="46" customWidth="1"/>
    <col min="8" max="8" width="9.8515625" style="46" customWidth="1"/>
    <col min="9" max="9" width="14.57421875" style="43" customWidth="1"/>
    <col min="10" max="10" width="13.8515625" style="43" customWidth="1"/>
    <col min="11" max="11" width="8.00390625" style="43" customWidth="1"/>
    <col min="12" max="12" width="8.140625" style="43" customWidth="1"/>
    <col min="13" max="13" width="10.57421875" style="43" customWidth="1"/>
    <col min="14" max="14" width="8.140625" style="43" customWidth="1"/>
    <col min="15" max="15" width="12.00390625" style="46" customWidth="1"/>
    <col min="16" max="16" width="11.421875" style="46" customWidth="1"/>
    <col min="17" max="17" width="9.140625" style="46" customWidth="1"/>
    <col min="18" max="16384" width="9.140625" style="43" customWidth="1"/>
  </cols>
  <sheetData>
    <row r="1" spans="7:16" ht="15">
      <c r="G1" s="1754"/>
      <c r="H1" s="1754"/>
      <c r="I1" s="1754"/>
      <c r="J1" s="46"/>
      <c r="K1" s="46"/>
      <c r="L1" s="46"/>
      <c r="M1" s="46"/>
      <c r="N1" s="46"/>
      <c r="O1" s="1772" t="s">
        <v>903</v>
      </c>
      <c r="P1" s="1772"/>
    </row>
    <row r="2" spans="1:14" ht="15.75">
      <c r="A2" s="1755" t="s">
        <v>0</v>
      </c>
      <c r="B2" s="1755"/>
      <c r="C2" s="1755"/>
      <c r="D2" s="1755"/>
      <c r="E2" s="1755"/>
      <c r="F2" s="1755"/>
      <c r="G2" s="1755"/>
      <c r="H2" s="1755"/>
      <c r="I2" s="1755"/>
      <c r="J2" s="1755"/>
      <c r="K2" s="1755"/>
      <c r="L2" s="1755"/>
      <c r="M2" s="1755"/>
      <c r="N2" s="1755"/>
    </row>
    <row r="3" spans="1:14" ht="18">
      <c r="A3" s="1756" t="s">
        <v>655</v>
      </c>
      <c r="B3" s="1756"/>
      <c r="C3" s="1756"/>
      <c r="D3" s="1756"/>
      <c r="E3" s="1756"/>
      <c r="F3" s="1756"/>
      <c r="G3" s="1756"/>
      <c r="H3" s="1756"/>
      <c r="I3" s="1756"/>
      <c r="J3" s="1756"/>
      <c r="K3" s="1756"/>
      <c r="L3" s="1756"/>
      <c r="M3" s="1756"/>
      <c r="N3" s="1756"/>
    </row>
    <row r="4" spans="1:14" ht="12.75" customHeight="1">
      <c r="A4" s="1757" t="s">
        <v>909</v>
      </c>
      <c r="B4" s="1757"/>
      <c r="C4" s="1757"/>
      <c r="D4" s="1757"/>
      <c r="E4" s="1757"/>
      <c r="F4" s="1757"/>
      <c r="G4" s="1757"/>
      <c r="H4" s="1757"/>
      <c r="I4" s="1757"/>
      <c r="J4" s="1757"/>
      <c r="K4" s="1757"/>
      <c r="L4" s="1757"/>
      <c r="M4" s="1757"/>
      <c r="N4" s="1757"/>
    </row>
    <row r="5" spans="1:17" s="44" customFormat="1" ht="7.5" customHeight="1">
      <c r="A5" s="1757"/>
      <c r="B5" s="1757"/>
      <c r="C5" s="1757"/>
      <c r="D5" s="1757"/>
      <c r="E5" s="1757"/>
      <c r="F5" s="1757"/>
      <c r="G5" s="1757"/>
      <c r="H5" s="1757"/>
      <c r="I5" s="1757"/>
      <c r="J5" s="1757"/>
      <c r="K5" s="1757"/>
      <c r="L5" s="1757"/>
      <c r="M5" s="1757"/>
      <c r="N5" s="1757"/>
      <c r="O5" s="589"/>
      <c r="P5" s="589"/>
      <c r="Q5" s="589"/>
    </row>
    <row r="6" spans="1:14" ht="12.75">
      <c r="A6" s="1758"/>
      <c r="B6" s="1758"/>
      <c r="C6" s="1758"/>
      <c r="D6" s="1758"/>
      <c r="E6" s="1758"/>
      <c r="F6" s="1758"/>
      <c r="G6" s="1758"/>
      <c r="H6" s="1758"/>
      <c r="I6" s="1758"/>
      <c r="J6" s="1758"/>
      <c r="K6" s="1758"/>
      <c r="L6" s="1758"/>
      <c r="M6" s="1758"/>
      <c r="N6" s="1758"/>
    </row>
    <row r="7" spans="1:14" ht="12.75">
      <c r="A7" s="805" t="s">
        <v>736</v>
      </c>
      <c r="B7" s="805"/>
      <c r="H7" s="762"/>
      <c r="I7" s="46"/>
      <c r="J7" s="46"/>
      <c r="K7" s="46"/>
      <c r="L7" s="1759"/>
      <c r="M7" s="1759"/>
      <c r="N7" s="1759"/>
    </row>
    <row r="8" spans="1:16" ht="30.75" customHeight="1">
      <c r="A8" s="1663" t="s">
        <v>2</v>
      </c>
      <c r="B8" s="1663" t="s">
        <v>3</v>
      </c>
      <c r="C8" s="1760" t="s">
        <v>443</v>
      </c>
      <c r="D8" s="1761"/>
      <c r="E8" s="1761"/>
      <c r="F8" s="1761"/>
      <c r="G8" s="1762"/>
      <c r="H8" s="1763" t="s">
        <v>76</v>
      </c>
      <c r="I8" s="1760" t="s">
        <v>77</v>
      </c>
      <c r="J8" s="1761"/>
      <c r="K8" s="1761"/>
      <c r="L8" s="1762"/>
      <c r="M8" s="1760" t="s">
        <v>602</v>
      </c>
      <c r="N8" s="1761"/>
      <c r="O8" s="1769" t="s">
        <v>908</v>
      </c>
      <c r="P8" s="1770"/>
    </row>
    <row r="9" spans="1:16" ht="44.25" customHeight="1">
      <c r="A9" s="1663"/>
      <c r="B9" s="1663"/>
      <c r="C9" s="760" t="s">
        <v>5</v>
      </c>
      <c r="D9" s="760" t="s">
        <v>6</v>
      </c>
      <c r="E9" s="760" t="s">
        <v>326</v>
      </c>
      <c r="F9" s="806" t="s">
        <v>91</v>
      </c>
      <c r="G9" s="806" t="s">
        <v>206</v>
      </c>
      <c r="H9" s="1764"/>
      <c r="I9" s="760" t="s">
        <v>161</v>
      </c>
      <c r="J9" s="760" t="s">
        <v>106</v>
      </c>
      <c r="K9" s="760" t="s">
        <v>107</v>
      </c>
      <c r="L9" s="760" t="s">
        <v>400</v>
      </c>
      <c r="M9" s="760" t="s">
        <v>13</v>
      </c>
      <c r="N9" s="760" t="s">
        <v>603</v>
      </c>
      <c r="O9" s="821" t="s">
        <v>906</v>
      </c>
      <c r="P9" s="821" t="s">
        <v>907</v>
      </c>
    </row>
    <row r="10" spans="1:17" s="45" customFormat="1" ht="12.75">
      <c r="A10" s="763">
        <v>1</v>
      </c>
      <c r="B10" s="763">
        <v>2</v>
      </c>
      <c r="C10" s="763">
        <v>3</v>
      </c>
      <c r="D10" s="763">
        <v>4</v>
      </c>
      <c r="E10" s="763">
        <v>5</v>
      </c>
      <c r="F10" s="763">
        <v>6</v>
      </c>
      <c r="G10" s="763">
        <v>7</v>
      </c>
      <c r="H10" s="763">
        <v>8</v>
      </c>
      <c r="I10" s="763">
        <v>9</v>
      </c>
      <c r="J10" s="763">
        <v>10</v>
      </c>
      <c r="K10" s="763">
        <v>11</v>
      </c>
      <c r="L10" s="763">
        <v>12</v>
      </c>
      <c r="M10" s="763">
        <v>13</v>
      </c>
      <c r="N10" s="763">
        <v>14</v>
      </c>
      <c r="O10" s="47">
        <v>15</v>
      </c>
      <c r="P10" s="47">
        <v>16</v>
      </c>
      <c r="Q10" s="49"/>
    </row>
    <row r="11" spans="1:16" ht="31.5" customHeight="1">
      <c r="A11" s="84">
        <v>1</v>
      </c>
      <c r="B11" s="735" t="s">
        <v>743</v>
      </c>
      <c r="C11" s="718">
        <v>60409</v>
      </c>
      <c r="D11" s="718">
        <v>162</v>
      </c>
      <c r="E11" s="718">
        <v>0</v>
      </c>
      <c r="F11" s="718">
        <v>0</v>
      </c>
      <c r="G11" s="718">
        <v>60571</v>
      </c>
      <c r="H11" s="807">
        <v>220</v>
      </c>
      <c r="I11" s="808">
        <v>1998.8429999999998</v>
      </c>
      <c r="J11" s="808">
        <v>1998.8429999999998</v>
      </c>
      <c r="K11" s="724">
        <v>0</v>
      </c>
      <c r="L11" s="724">
        <v>0</v>
      </c>
      <c r="M11" s="724">
        <v>399.7686</v>
      </c>
      <c r="N11" s="1773" t="s">
        <v>900</v>
      </c>
      <c r="O11" s="1216">
        <v>2927</v>
      </c>
      <c r="P11" s="832">
        <f>(I11+M11)*2927/100000</f>
        <v>70.207361532</v>
      </c>
    </row>
    <row r="12" spans="1:16" ht="31.5" customHeight="1">
      <c r="A12" s="84">
        <v>2</v>
      </c>
      <c r="B12" s="735" t="s">
        <v>744</v>
      </c>
      <c r="C12" s="718">
        <v>43936</v>
      </c>
      <c r="D12" s="718">
        <v>1872</v>
      </c>
      <c r="E12" s="718">
        <v>0</v>
      </c>
      <c r="F12" s="718">
        <v>0</v>
      </c>
      <c r="G12" s="718">
        <v>45808</v>
      </c>
      <c r="H12" s="807">
        <v>220</v>
      </c>
      <c r="I12" s="808">
        <v>1511.6639999999998</v>
      </c>
      <c r="J12" s="808">
        <v>1511.6639999999998</v>
      </c>
      <c r="K12" s="724">
        <v>0</v>
      </c>
      <c r="L12" s="724">
        <v>0</v>
      </c>
      <c r="M12" s="724">
        <v>302.3328</v>
      </c>
      <c r="N12" s="1774"/>
      <c r="O12" s="1216">
        <v>2927</v>
      </c>
      <c r="P12" s="832">
        <f aca="true" t="shared" si="0" ref="P12:P22">(I12+M12)*2927/100000</f>
        <v>53.09568633599999</v>
      </c>
    </row>
    <row r="13" spans="1:16" ht="31.5" customHeight="1">
      <c r="A13" s="84">
        <v>3</v>
      </c>
      <c r="B13" s="735" t="s">
        <v>745</v>
      </c>
      <c r="C13" s="718">
        <v>48624</v>
      </c>
      <c r="D13" s="718">
        <v>5840</v>
      </c>
      <c r="E13" s="718">
        <v>0</v>
      </c>
      <c r="F13" s="718">
        <v>184</v>
      </c>
      <c r="G13" s="718">
        <v>54648</v>
      </c>
      <c r="H13" s="807">
        <v>220</v>
      </c>
      <c r="I13" s="808">
        <v>1803.3839999999998</v>
      </c>
      <c r="J13" s="808">
        <v>1803.3839999999998</v>
      </c>
      <c r="K13" s="724">
        <v>0</v>
      </c>
      <c r="L13" s="724">
        <v>0</v>
      </c>
      <c r="M13" s="724">
        <v>360.6768</v>
      </c>
      <c r="N13" s="1774"/>
      <c r="O13" s="1216">
        <v>2927</v>
      </c>
      <c r="P13" s="832">
        <f t="shared" si="0"/>
        <v>63.34205961599999</v>
      </c>
    </row>
    <row r="14" spans="1:16" ht="31.5" customHeight="1">
      <c r="A14" s="84">
        <v>4</v>
      </c>
      <c r="B14" s="735" t="s">
        <v>746</v>
      </c>
      <c r="C14" s="718">
        <v>106284</v>
      </c>
      <c r="D14" s="718">
        <v>13730</v>
      </c>
      <c r="E14" s="718">
        <v>0</v>
      </c>
      <c r="F14" s="718">
        <v>0</v>
      </c>
      <c r="G14" s="718">
        <v>120014</v>
      </c>
      <c r="H14" s="807">
        <v>220</v>
      </c>
      <c r="I14" s="808">
        <v>3960.4619999999995</v>
      </c>
      <c r="J14" s="808">
        <v>3960.4619999999995</v>
      </c>
      <c r="K14" s="724">
        <v>0</v>
      </c>
      <c r="L14" s="724">
        <v>0</v>
      </c>
      <c r="M14" s="724">
        <v>792.0924</v>
      </c>
      <c r="N14" s="1774"/>
      <c r="O14" s="1216">
        <v>2927</v>
      </c>
      <c r="P14" s="832">
        <f t="shared" si="0"/>
        <v>139.10726728799997</v>
      </c>
    </row>
    <row r="15" spans="1:16" ht="31.5" customHeight="1">
      <c r="A15" s="84">
        <v>5</v>
      </c>
      <c r="B15" s="735" t="s">
        <v>747</v>
      </c>
      <c r="C15" s="718">
        <v>67246</v>
      </c>
      <c r="D15" s="718">
        <v>5313</v>
      </c>
      <c r="E15" s="718">
        <v>0</v>
      </c>
      <c r="F15" s="718">
        <v>0</v>
      </c>
      <c r="G15" s="718">
        <v>72559</v>
      </c>
      <c r="H15" s="807">
        <v>220</v>
      </c>
      <c r="I15" s="808">
        <v>2394.4469999999997</v>
      </c>
      <c r="J15" s="808">
        <v>2394.4469999999997</v>
      </c>
      <c r="K15" s="724">
        <v>0</v>
      </c>
      <c r="L15" s="724">
        <v>0</v>
      </c>
      <c r="M15" s="724">
        <v>478.8894</v>
      </c>
      <c r="N15" s="1774"/>
      <c r="O15" s="1216">
        <v>2927</v>
      </c>
      <c r="P15" s="832">
        <f t="shared" si="0"/>
        <v>84.102556428</v>
      </c>
    </row>
    <row r="16" spans="1:16" ht="31.5" customHeight="1">
      <c r="A16" s="84">
        <v>6</v>
      </c>
      <c r="B16" s="735" t="s">
        <v>748</v>
      </c>
      <c r="C16" s="718">
        <v>76509</v>
      </c>
      <c r="D16" s="718">
        <v>12427</v>
      </c>
      <c r="E16" s="718">
        <v>0</v>
      </c>
      <c r="F16" s="718">
        <v>99</v>
      </c>
      <c r="G16" s="718">
        <v>89035</v>
      </c>
      <c r="H16" s="807">
        <v>220</v>
      </c>
      <c r="I16" s="808">
        <v>2938.1549999999997</v>
      </c>
      <c r="J16" s="808">
        <v>2938.1549999999997</v>
      </c>
      <c r="K16" s="724">
        <v>0</v>
      </c>
      <c r="L16" s="724">
        <v>0</v>
      </c>
      <c r="M16" s="724">
        <v>587.631</v>
      </c>
      <c r="N16" s="1774"/>
      <c r="O16" s="1216">
        <v>2927</v>
      </c>
      <c r="P16" s="832">
        <f t="shared" si="0"/>
        <v>103.19975622</v>
      </c>
    </row>
    <row r="17" spans="1:16" ht="31.5" customHeight="1">
      <c r="A17" s="84">
        <v>7</v>
      </c>
      <c r="B17" s="735" t="s">
        <v>749</v>
      </c>
      <c r="C17" s="718">
        <v>80560</v>
      </c>
      <c r="D17" s="718">
        <v>12316</v>
      </c>
      <c r="E17" s="718">
        <v>0</v>
      </c>
      <c r="F17" s="718">
        <v>146</v>
      </c>
      <c r="G17" s="718">
        <v>93022</v>
      </c>
      <c r="H17" s="807">
        <v>220</v>
      </c>
      <c r="I17" s="808">
        <v>3069.7259999999997</v>
      </c>
      <c r="J17" s="808">
        <v>3069.7259999999997</v>
      </c>
      <c r="K17" s="724">
        <v>0</v>
      </c>
      <c r="L17" s="724">
        <v>0</v>
      </c>
      <c r="M17" s="724">
        <v>613.9452</v>
      </c>
      <c r="N17" s="1774"/>
      <c r="O17" s="1216">
        <v>2927</v>
      </c>
      <c r="P17" s="832">
        <f t="shared" si="0"/>
        <v>107.82105602399999</v>
      </c>
    </row>
    <row r="18" spans="1:16" ht="31.5" customHeight="1">
      <c r="A18" s="84">
        <v>8</v>
      </c>
      <c r="B18" s="735" t="s">
        <v>750</v>
      </c>
      <c r="C18" s="718">
        <v>46972</v>
      </c>
      <c r="D18" s="718">
        <v>6418</v>
      </c>
      <c r="E18" s="718">
        <v>0</v>
      </c>
      <c r="F18" s="718">
        <v>238</v>
      </c>
      <c r="G18" s="718">
        <v>53628</v>
      </c>
      <c r="H18" s="807">
        <v>220</v>
      </c>
      <c r="I18" s="808">
        <v>1769.724</v>
      </c>
      <c r="J18" s="808">
        <v>1769.724</v>
      </c>
      <c r="K18" s="724">
        <v>0</v>
      </c>
      <c r="L18" s="724">
        <v>0</v>
      </c>
      <c r="M18" s="724">
        <v>353.9448</v>
      </c>
      <c r="N18" s="1774"/>
      <c r="O18" s="1216">
        <v>2927</v>
      </c>
      <c r="P18" s="832">
        <f t="shared" si="0"/>
        <v>62.15978577599999</v>
      </c>
    </row>
    <row r="19" spans="1:16" ht="31.5" customHeight="1">
      <c r="A19" s="84">
        <v>9</v>
      </c>
      <c r="B19" s="735" t="s">
        <v>751</v>
      </c>
      <c r="C19" s="718">
        <v>48489</v>
      </c>
      <c r="D19" s="718">
        <v>2100</v>
      </c>
      <c r="E19" s="718">
        <v>0</v>
      </c>
      <c r="F19" s="718">
        <v>134</v>
      </c>
      <c r="G19" s="718">
        <v>50723</v>
      </c>
      <c r="H19" s="807">
        <v>220</v>
      </c>
      <c r="I19" s="808">
        <v>1673.859</v>
      </c>
      <c r="J19" s="808">
        <v>1673.859</v>
      </c>
      <c r="K19" s="724">
        <v>0</v>
      </c>
      <c r="L19" s="724">
        <v>0</v>
      </c>
      <c r="M19" s="724">
        <v>334.7718</v>
      </c>
      <c r="N19" s="1774"/>
      <c r="O19" s="1216">
        <v>2927</v>
      </c>
      <c r="P19" s="832">
        <f t="shared" si="0"/>
        <v>58.792623516</v>
      </c>
    </row>
    <row r="20" spans="1:16" ht="31.5" customHeight="1">
      <c r="A20" s="84">
        <v>10</v>
      </c>
      <c r="B20" s="735" t="s">
        <v>752</v>
      </c>
      <c r="C20" s="718">
        <v>75102</v>
      </c>
      <c r="D20" s="718">
        <v>2967</v>
      </c>
      <c r="E20" s="718">
        <v>0</v>
      </c>
      <c r="F20" s="718">
        <v>154</v>
      </c>
      <c r="G20" s="718">
        <v>78223</v>
      </c>
      <c r="H20" s="807">
        <v>220</v>
      </c>
      <c r="I20" s="808">
        <v>2581.359</v>
      </c>
      <c r="J20" s="808">
        <v>2581.359</v>
      </c>
      <c r="K20" s="724">
        <v>0</v>
      </c>
      <c r="L20" s="724">
        <v>0</v>
      </c>
      <c r="M20" s="724">
        <v>516.2718</v>
      </c>
      <c r="N20" s="1774"/>
      <c r="O20" s="1216">
        <v>2927</v>
      </c>
      <c r="P20" s="832">
        <f t="shared" si="0"/>
        <v>90.667653516</v>
      </c>
    </row>
    <row r="21" spans="1:16" ht="31.5" customHeight="1">
      <c r="A21" s="84">
        <v>11</v>
      </c>
      <c r="B21" s="735" t="s">
        <v>753</v>
      </c>
      <c r="C21" s="718">
        <v>53756</v>
      </c>
      <c r="D21" s="718">
        <v>7856</v>
      </c>
      <c r="E21" s="718">
        <v>0</v>
      </c>
      <c r="F21" s="718">
        <v>432</v>
      </c>
      <c r="G21" s="718">
        <v>62044</v>
      </c>
      <c r="H21" s="807">
        <v>220</v>
      </c>
      <c r="I21" s="808">
        <v>2047.4519999999998</v>
      </c>
      <c r="J21" s="808">
        <v>2047.4519999999998</v>
      </c>
      <c r="K21" s="724">
        <v>0</v>
      </c>
      <c r="L21" s="724">
        <v>0</v>
      </c>
      <c r="M21" s="724">
        <v>409.4904</v>
      </c>
      <c r="N21" s="1774"/>
      <c r="O21" s="1216">
        <v>2927</v>
      </c>
      <c r="P21" s="832">
        <f t="shared" si="0"/>
        <v>71.91470404799999</v>
      </c>
    </row>
    <row r="22" spans="1:16" ht="31.5" customHeight="1">
      <c r="A22" s="84">
        <v>12</v>
      </c>
      <c r="B22" s="735" t="s">
        <v>754</v>
      </c>
      <c r="C22" s="718">
        <v>78538</v>
      </c>
      <c r="D22" s="718">
        <v>1572</v>
      </c>
      <c r="E22" s="718">
        <v>0</v>
      </c>
      <c r="F22" s="718">
        <v>89</v>
      </c>
      <c r="G22" s="718">
        <v>80199</v>
      </c>
      <c r="H22" s="807">
        <v>220</v>
      </c>
      <c r="I22" s="808">
        <v>2646.5669999999996</v>
      </c>
      <c r="J22" s="808">
        <v>2646.5669999999996</v>
      </c>
      <c r="K22" s="724">
        <v>0</v>
      </c>
      <c r="L22" s="724">
        <v>0</v>
      </c>
      <c r="M22" s="724">
        <v>529.3134</v>
      </c>
      <c r="N22" s="1774"/>
      <c r="O22" s="1216">
        <v>2927</v>
      </c>
      <c r="P22" s="832">
        <f t="shared" si="0"/>
        <v>92.95801930799999</v>
      </c>
    </row>
    <row r="23" spans="1:16" ht="31.5" customHeight="1">
      <c r="A23" s="84">
        <v>13</v>
      </c>
      <c r="B23" s="735" t="s">
        <v>755</v>
      </c>
      <c r="C23" s="718">
        <v>83760</v>
      </c>
      <c r="D23" s="718">
        <v>5766</v>
      </c>
      <c r="E23" s="718">
        <v>0</v>
      </c>
      <c r="F23" s="718">
        <v>0</v>
      </c>
      <c r="G23" s="718">
        <v>89526</v>
      </c>
      <c r="H23" s="807">
        <v>220</v>
      </c>
      <c r="I23" s="808">
        <v>2954.3579999999997</v>
      </c>
      <c r="J23" s="808">
        <v>2954.3579999999997</v>
      </c>
      <c r="K23" s="724">
        <v>0</v>
      </c>
      <c r="L23" s="724">
        <v>0</v>
      </c>
      <c r="M23" s="724">
        <v>590.8716000000001</v>
      </c>
      <c r="N23" s="1775"/>
      <c r="O23" s="1216">
        <v>2927</v>
      </c>
      <c r="P23" s="832">
        <f>(I23+M23)*2927/100000</f>
        <v>103.76887039199998</v>
      </c>
    </row>
    <row r="24" spans="1:17" s="45" customFormat="1" ht="31.5" customHeight="1">
      <c r="A24" s="1567" t="s">
        <v>756</v>
      </c>
      <c r="B24" s="1569"/>
      <c r="C24" s="719">
        <f>SUM(C11:C23)</f>
        <v>870185</v>
      </c>
      <c r="D24" s="719">
        <f>SUM(D11:D23)</f>
        <v>78339</v>
      </c>
      <c r="E24" s="719">
        <f>SUM(E11:E23)</f>
        <v>0</v>
      </c>
      <c r="F24" s="719">
        <f>SUM(F11:F23)</f>
        <v>1476</v>
      </c>
      <c r="G24" s="719">
        <f>SUM(G11:G23)</f>
        <v>950000</v>
      </c>
      <c r="H24" s="816">
        <v>220</v>
      </c>
      <c r="I24" s="809">
        <f>SUM(I11:I23)</f>
        <v>31349.999999999996</v>
      </c>
      <c r="J24" s="809">
        <f>SUM(J11:J23)</f>
        <v>31349.999999999996</v>
      </c>
      <c r="K24" s="810">
        <f>SUM(K11:K23)</f>
        <v>0</v>
      </c>
      <c r="L24" s="810">
        <f>SUM(L11:L23)</f>
        <v>0</v>
      </c>
      <c r="M24" s="810">
        <f>G24*H24*0.00003</f>
        <v>6270</v>
      </c>
      <c r="N24" s="810"/>
      <c r="O24" s="831">
        <f>SUM(O11:O23)</f>
        <v>38051</v>
      </c>
      <c r="P24" s="831">
        <f>SUM(P11:P23)</f>
        <v>1101.1373999999998</v>
      </c>
      <c r="Q24" s="49"/>
    </row>
    <row r="25" spans="1:14" ht="15">
      <c r="A25" s="48"/>
      <c r="B25" s="48"/>
      <c r="C25" s="48"/>
      <c r="D25" s="48"/>
      <c r="E25" s="48"/>
      <c r="F25" s="48"/>
      <c r="G25" s="811"/>
      <c r="H25" s="48"/>
      <c r="I25" s="46"/>
      <c r="J25" s="46"/>
      <c r="K25" s="46"/>
      <c r="L25" s="46"/>
      <c r="M25" s="46"/>
      <c r="N25" s="46"/>
    </row>
    <row r="26" spans="1:14" ht="15">
      <c r="A26" s="49"/>
      <c r="B26" s="49"/>
      <c r="C26" s="49"/>
      <c r="G26" s="812"/>
      <c r="I26" s="46"/>
      <c r="J26" s="46"/>
      <c r="K26" s="46"/>
      <c r="L26" s="46"/>
      <c r="M26" s="46"/>
      <c r="N26" s="46"/>
    </row>
    <row r="27" spans="1:16" s="46" customFormat="1" ht="67.5" customHeight="1">
      <c r="A27" s="1768" t="s">
        <v>901</v>
      </c>
      <c r="B27" s="1768"/>
      <c r="C27" s="813"/>
      <c r="D27" s="814"/>
      <c r="E27" s="814"/>
      <c r="F27" s="815"/>
      <c r="G27" s="815"/>
      <c r="L27" s="1776" t="s">
        <v>902</v>
      </c>
      <c r="M27" s="1776"/>
      <c r="N27" s="1776"/>
      <c r="O27" s="1776"/>
      <c r="P27" s="1776"/>
    </row>
  </sheetData>
  <sheetProtection/>
  <mergeCells count="18">
    <mergeCell ref="N11:N23"/>
    <mergeCell ref="A24:B24"/>
    <mergeCell ref="A27:B27"/>
    <mergeCell ref="O8:P8"/>
    <mergeCell ref="L27:P27"/>
    <mergeCell ref="L7:N7"/>
    <mergeCell ref="A8:A9"/>
    <mergeCell ref="B8:B9"/>
    <mergeCell ref="C8:G8"/>
    <mergeCell ref="H8:H9"/>
    <mergeCell ref="I8:L8"/>
    <mergeCell ref="M8:N8"/>
    <mergeCell ref="A6:N6"/>
    <mergeCell ref="G1:I1"/>
    <mergeCell ref="O1:P1"/>
    <mergeCell ref="A2:N2"/>
    <mergeCell ref="A3:N3"/>
    <mergeCell ref="A4:N5"/>
  </mergeCells>
  <printOptions horizontalCentered="1"/>
  <pageMargins left="0.71" right="0.2" top="0.2" bottom="0.2" header="0.2" footer="0.2"/>
  <pageSetup horizontalDpi="600" verticalDpi="600" orientation="landscape" paperSize="9" scale="80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0FD9C6"/>
  </sheetPr>
  <dimension ref="A1:L26"/>
  <sheetViews>
    <sheetView view="pageBreakPreview" zoomScale="70" zoomScaleSheetLayoutView="70" zoomScalePageLayoutView="0" workbookViewId="0" topLeftCell="A6">
      <selection activeCell="P15" sqref="P15"/>
    </sheetView>
  </sheetViews>
  <sheetFormatPr defaultColWidth="9.140625" defaultRowHeight="12.75"/>
  <cols>
    <col min="1" max="1" width="7.00390625" style="46" customWidth="1"/>
    <col min="2" max="2" width="18.140625" style="46" customWidth="1"/>
    <col min="3" max="3" width="12.28125" style="46" customWidth="1"/>
    <col min="4" max="4" width="10.7109375" style="46" customWidth="1"/>
    <col min="5" max="5" width="12.140625" style="43" customWidth="1"/>
    <col min="6" max="9" width="11.28125" style="43" customWidth="1"/>
    <col min="10" max="10" width="9.00390625" style="43" customWidth="1"/>
    <col min="11" max="11" width="12.8515625" style="46" customWidth="1"/>
    <col min="12" max="12" width="18.421875" style="46" customWidth="1"/>
    <col min="13" max="16384" width="9.140625" style="43" customWidth="1"/>
  </cols>
  <sheetData>
    <row r="1" spans="4:12" ht="15">
      <c r="D1" s="1754"/>
      <c r="E1" s="1754"/>
      <c r="F1" s="46"/>
      <c r="G1" s="46"/>
      <c r="H1" s="46"/>
      <c r="I1" s="46"/>
      <c r="J1" s="46"/>
      <c r="K1" s="1772" t="s">
        <v>904</v>
      </c>
      <c r="L1" s="1772"/>
    </row>
    <row r="2" spans="1:10" ht="15.75">
      <c r="A2" s="1755" t="s">
        <v>0</v>
      </c>
      <c r="B2" s="1755"/>
      <c r="C2" s="1755"/>
      <c r="D2" s="1755"/>
      <c r="E2" s="1755"/>
      <c r="F2" s="1755"/>
      <c r="G2" s="1755"/>
      <c r="H2" s="1755"/>
      <c r="I2" s="1755"/>
      <c r="J2" s="1755"/>
    </row>
    <row r="3" spans="1:12" ht="18">
      <c r="A3" s="1756" t="s">
        <v>655</v>
      </c>
      <c r="B3" s="1756"/>
      <c r="C3" s="1756"/>
      <c r="D3" s="1756"/>
      <c r="E3" s="1756"/>
      <c r="F3" s="1756"/>
      <c r="G3" s="1756"/>
      <c r="H3" s="1756"/>
      <c r="I3" s="1756"/>
      <c r="J3" s="1756"/>
      <c r="K3" s="1756"/>
      <c r="L3" s="1756"/>
    </row>
    <row r="4" spans="1:12" ht="12.75" customHeight="1">
      <c r="A4" s="1757" t="s">
        <v>712</v>
      </c>
      <c r="B4" s="1757"/>
      <c r="C4" s="1757"/>
      <c r="D4" s="1757"/>
      <c r="E4" s="1757"/>
      <c r="F4" s="1757"/>
      <c r="G4" s="1757"/>
      <c r="H4" s="1757"/>
      <c r="I4" s="1757"/>
      <c r="J4" s="1757"/>
      <c r="K4" s="1757"/>
      <c r="L4" s="1757"/>
    </row>
    <row r="5" spans="1:10" ht="12.75">
      <c r="A5" s="1758"/>
      <c r="B5" s="1758"/>
      <c r="C5" s="1758"/>
      <c r="D5" s="1758"/>
      <c r="E5" s="1758"/>
      <c r="F5" s="1758"/>
      <c r="G5" s="1758"/>
      <c r="H5" s="1758"/>
      <c r="I5" s="1758"/>
      <c r="J5" s="1758"/>
    </row>
    <row r="6" spans="1:10" ht="12.75">
      <c r="A6" s="805" t="s">
        <v>736</v>
      </c>
      <c r="B6" s="805"/>
      <c r="D6" s="762"/>
      <c r="E6" s="46"/>
      <c r="F6" s="46"/>
      <c r="G6" s="46"/>
      <c r="H6" s="1759"/>
      <c r="I6" s="1759"/>
      <c r="J6" s="1759"/>
    </row>
    <row r="7" spans="1:12" ht="30.75" customHeight="1">
      <c r="A7" s="1663" t="s">
        <v>2</v>
      </c>
      <c r="B7" s="1663" t="s">
        <v>3</v>
      </c>
      <c r="C7" s="1777" t="s">
        <v>326</v>
      </c>
      <c r="D7" s="1763" t="s">
        <v>76</v>
      </c>
      <c r="E7" s="1760" t="s">
        <v>77</v>
      </c>
      <c r="F7" s="1761"/>
      <c r="G7" s="1761"/>
      <c r="H7" s="1762"/>
      <c r="I7" s="1760" t="s">
        <v>602</v>
      </c>
      <c r="J7" s="1761"/>
      <c r="K7" s="1769" t="s">
        <v>908</v>
      </c>
      <c r="L7" s="1770"/>
    </row>
    <row r="8" spans="1:12" ht="49.5" customHeight="1">
      <c r="A8" s="1663"/>
      <c r="B8" s="1663"/>
      <c r="C8" s="1778"/>
      <c r="D8" s="1764"/>
      <c r="E8" s="1237" t="s">
        <v>161</v>
      </c>
      <c r="F8" s="1237" t="s">
        <v>106</v>
      </c>
      <c r="G8" s="1237" t="s">
        <v>107</v>
      </c>
      <c r="H8" s="1237" t="s">
        <v>400</v>
      </c>
      <c r="I8" s="1237" t="s">
        <v>13</v>
      </c>
      <c r="J8" s="1237" t="s">
        <v>603</v>
      </c>
      <c r="K8" s="834" t="s">
        <v>906</v>
      </c>
      <c r="L8" s="834" t="s">
        <v>907</v>
      </c>
    </row>
    <row r="9" spans="1:12" s="45" customFormat="1" ht="12.75">
      <c r="A9" s="763">
        <v>1</v>
      </c>
      <c r="B9" s="763">
        <v>2</v>
      </c>
      <c r="C9" s="763">
        <v>3</v>
      </c>
      <c r="D9" s="763">
        <v>4</v>
      </c>
      <c r="E9" s="763">
        <v>5</v>
      </c>
      <c r="F9" s="763">
        <v>6</v>
      </c>
      <c r="G9" s="763">
        <v>7</v>
      </c>
      <c r="H9" s="763">
        <v>8</v>
      </c>
      <c r="I9" s="763">
        <v>9</v>
      </c>
      <c r="J9" s="763">
        <v>10</v>
      </c>
      <c r="K9" s="47">
        <v>15</v>
      </c>
      <c r="L9" s="47">
        <v>16</v>
      </c>
    </row>
    <row r="10" spans="1:12" ht="30" customHeight="1">
      <c r="A10" s="84">
        <v>1</v>
      </c>
      <c r="B10" s="735" t="s">
        <v>743</v>
      </c>
      <c r="C10" s="1239">
        <v>0</v>
      </c>
      <c r="D10" s="807">
        <v>302</v>
      </c>
      <c r="E10" s="808">
        <v>0</v>
      </c>
      <c r="F10" s="808">
        <v>0</v>
      </c>
      <c r="G10" s="724">
        <v>0</v>
      </c>
      <c r="H10" s="724">
        <v>0</v>
      </c>
      <c r="I10" s="808">
        <v>0</v>
      </c>
      <c r="J10" s="1765" t="s">
        <v>900</v>
      </c>
      <c r="K10" s="1216">
        <v>2927</v>
      </c>
      <c r="L10" s="1219">
        <f>(E10+I10)*2927/100000</f>
        <v>0</v>
      </c>
    </row>
    <row r="11" spans="1:12" ht="30" customHeight="1">
      <c r="A11" s="84">
        <v>2</v>
      </c>
      <c r="B11" s="735" t="s">
        <v>744</v>
      </c>
      <c r="C11" s="1239">
        <v>0</v>
      </c>
      <c r="D11" s="807">
        <v>302</v>
      </c>
      <c r="E11" s="808">
        <v>0</v>
      </c>
      <c r="F11" s="808">
        <v>0</v>
      </c>
      <c r="G11" s="724">
        <v>0</v>
      </c>
      <c r="H11" s="724">
        <v>0</v>
      </c>
      <c r="I11" s="808">
        <v>0</v>
      </c>
      <c r="J11" s="1766"/>
      <c r="K11" s="1216">
        <v>2927</v>
      </c>
      <c r="L11" s="1219">
        <f aca="true" t="shared" si="0" ref="L11:L21">(E11+I11)*2927/100000</f>
        <v>0</v>
      </c>
    </row>
    <row r="12" spans="1:12" ht="30" customHeight="1">
      <c r="A12" s="84">
        <v>3</v>
      </c>
      <c r="B12" s="735" t="s">
        <v>745</v>
      </c>
      <c r="C12" s="1239">
        <v>0</v>
      </c>
      <c r="D12" s="807">
        <v>302</v>
      </c>
      <c r="E12" s="808">
        <v>0</v>
      </c>
      <c r="F12" s="808">
        <v>0</v>
      </c>
      <c r="G12" s="724">
        <v>0</v>
      </c>
      <c r="H12" s="724">
        <v>0</v>
      </c>
      <c r="I12" s="808">
        <v>0</v>
      </c>
      <c r="J12" s="1766"/>
      <c r="K12" s="1216">
        <v>2927</v>
      </c>
      <c r="L12" s="1219">
        <f t="shared" si="0"/>
        <v>0</v>
      </c>
    </row>
    <row r="13" spans="1:12" ht="30" customHeight="1">
      <c r="A13" s="84">
        <v>4</v>
      </c>
      <c r="B13" s="735" t="s">
        <v>746</v>
      </c>
      <c r="C13" s="1239">
        <v>0</v>
      </c>
      <c r="D13" s="807">
        <v>302</v>
      </c>
      <c r="E13" s="808">
        <v>0</v>
      </c>
      <c r="F13" s="808">
        <v>0</v>
      </c>
      <c r="G13" s="724">
        <v>0</v>
      </c>
      <c r="H13" s="724">
        <v>0</v>
      </c>
      <c r="I13" s="808">
        <v>0</v>
      </c>
      <c r="J13" s="1766"/>
      <c r="K13" s="1216">
        <v>2927</v>
      </c>
      <c r="L13" s="1219">
        <f t="shared" si="0"/>
        <v>0</v>
      </c>
    </row>
    <row r="14" spans="1:12" ht="30" customHeight="1">
      <c r="A14" s="84">
        <v>5</v>
      </c>
      <c r="B14" s="735" t="s">
        <v>747</v>
      </c>
      <c r="C14" s="1239">
        <v>1005</v>
      </c>
      <c r="D14" s="807">
        <v>302</v>
      </c>
      <c r="E14" s="808">
        <v>45.5265</v>
      </c>
      <c r="F14" s="808">
        <v>45.5265</v>
      </c>
      <c r="G14" s="724">
        <v>0</v>
      </c>
      <c r="H14" s="724">
        <v>0</v>
      </c>
      <c r="I14" s="808">
        <v>9.1053</v>
      </c>
      <c r="J14" s="1766"/>
      <c r="K14" s="1216">
        <v>2927</v>
      </c>
      <c r="L14" s="1219">
        <f t="shared" si="0"/>
        <v>1.5990727859999998</v>
      </c>
    </row>
    <row r="15" spans="1:12" ht="30" customHeight="1">
      <c r="A15" s="84">
        <v>6</v>
      </c>
      <c r="B15" s="735" t="s">
        <v>748</v>
      </c>
      <c r="C15" s="1239">
        <v>110</v>
      </c>
      <c r="D15" s="807">
        <v>302</v>
      </c>
      <c r="E15" s="808">
        <v>4.983</v>
      </c>
      <c r="F15" s="808">
        <v>4.983</v>
      </c>
      <c r="G15" s="724">
        <v>0</v>
      </c>
      <c r="H15" s="724">
        <v>0</v>
      </c>
      <c r="I15" s="808">
        <v>0.9966</v>
      </c>
      <c r="J15" s="1766"/>
      <c r="K15" s="1216">
        <v>2927</v>
      </c>
      <c r="L15" s="1219">
        <f t="shared" si="0"/>
        <v>0.17502289199999999</v>
      </c>
    </row>
    <row r="16" spans="1:12" ht="30" customHeight="1">
      <c r="A16" s="84">
        <v>7</v>
      </c>
      <c r="B16" s="735" t="s">
        <v>749</v>
      </c>
      <c r="C16" s="1239">
        <v>2200</v>
      </c>
      <c r="D16" s="807">
        <v>302</v>
      </c>
      <c r="E16" s="808">
        <v>99.66</v>
      </c>
      <c r="F16" s="808">
        <v>99.66</v>
      </c>
      <c r="G16" s="724">
        <v>0</v>
      </c>
      <c r="H16" s="724">
        <v>0</v>
      </c>
      <c r="I16" s="808">
        <v>19.932000000000002</v>
      </c>
      <c r="J16" s="1766"/>
      <c r="K16" s="1216">
        <v>2927</v>
      </c>
      <c r="L16" s="1219">
        <f t="shared" si="0"/>
        <v>3.5004578399999997</v>
      </c>
    </row>
    <row r="17" spans="1:12" ht="30" customHeight="1">
      <c r="A17" s="84">
        <v>8</v>
      </c>
      <c r="B17" s="735" t="s">
        <v>750</v>
      </c>
      <c r="C17" s="1239">
        <v>0</v>
      </c>
      <c r="D17" s="807">
        <v>302</v>
      </c>
      <c r="E17" s="808">
        <v>0</v>
      </c>
      <c r="F17" s="808">
        <v>0</v>
      </c>
      <c r="G17" s="724">
        <v>0</v>
      </c>
      <c r="H17" s="724">
        <v>0</v>
      </c>
      <c r="I17" s="808">
        <v>0</v>
      </c>
      <c r="J17" s="1766"/>
      <c r="K17" s="1216">
        <v>2927</v>
      </c>
      <c r="L17" s="1219">
        <f t="shared" si="0"/>
        <v>0</v>
      </c>
    </row>
    <row r="18" spans="1:12" ht="30" customHeight="1">
      <c r="A18" s="84">
        <v>9</v>
      </c>
      <c r="B18" s="735" t="s">
        <v>751</v>
      </c>
      <c r="C18" s="1239">
        <v>630</v>
      </c>
      <c r="D18" s="807">
        <v>302</v>
      </c>
      <c r="E18" s="808">
        <v>28.538999999999998</v>
      </c>
      <c r="F18" s="808">
        <v>28.538999999999998</v>
      </c>
      <c r="G18" s="724">
        <v>0</v>
      </c>
      <c r="H18" s="724">
        <v>0</v>
      </c>
      <c r="I18" s="808">
        <v>5.7078</v>
      </c>
      <c r="J18" s="1766"/>
      <c r="K18" s="1216">
        <v>2927</v>
      </c>
      <c r="L18" s="1219">
        <f t="shared" si="0"/>
        <v>1.002403836</v>
      </c>
    </row>
    <row r="19" spans="1:12" ht="30" customHeight="1">
      <c r="A19" s="84">
        <v>10</v>
      </c>
      <c r="B19" s="735" t="s">
        <v>752</v>
      </c>
      <c r="C19" s="1239">
        <v>0</v>
      </c>
      <c r="D19" s="807">
        <v>302</v>
      </c>
      <c r="E19" s="808">
        <v>0</v>
      </c>
      <c r="F19" s="808">
        <v>0</v>
      </c>
      <c r="G19" s="724">
        <v>0</v>
      </c>
      <c r="H19" s="724">
        <v>0</v>
      </c>
      <c r="I19" s="808">
        <v>0</v>
      </c>
      <c r="J19" s="1766"/>
      <c r="K19" s="1216">
        <v>2927</v>
      </c>
      <c r="L19" s="1219">
        <f t="shared" si="0"/>
        <v>0</v>
      </c>
    </row>
    <row r="20" spans="1:12" ht="30" customHeight="1">
      <c r="A20" s="84">
        <v>11</v>
      </c>
      <c r="B20" s="735" t="s">
        <v>753</v>
      </c>
      <c r="C20" s="1239">
        <v>0</v>
      </c>
      <c r="D20" s="807">
        <v>302</v>
      </c>
      <c r="E20" s="808">
        <v>0</v>
      </c>
      <c r="F20" s="808">
        <v>0</v>
      </c>
      <c r="G20" s="724">
        <v>0</v>
      </c>
      <c r="H20" s="724">
        <v>0</v>
      </c>
      <c r="I20" s="808">
        <v>0</v>
      </c>
      <c r="J20" s="1766"/>
      <c r="K20" s="1216">
        <v>2927</v>
      </c>
      <c r="L20" s="1219">
        <f t="shared" si="0"/>
        <v>0</v>
      </c>
    </row>
    <row r="21" spans="1:12" ht="30" customHeight="1">
      <c r="A21" s="84">
        <v>12</v>
      </c>
      <c r="B21" s="735" t="s">
        <v>754</v>
      </c>
      <c r="C21" s="1239">
        <v>768</v>
      </c>
      <c r="D21" s="807">
        <v>302</v>
      </c>
      <c r="E21" s="808">
        <v>34.7904</v>
      </c>
      <c r="F21" s="808">
        <v>34.7904</v>
      </c>
      <c r="G21" s="724">
        <v>0</v>
      </c>
      <c r="H21" s="724">
        <v>0</v>
      </c>
      <c r="I21" s="808">
        <v>6.95808</v>
      </c>
      <c r="J21" s="1766"/>
      <c r="K21" s="1216">
        <v>2927</v>
      </c>
      <c r="L21" s="1219">
        <f t="shared" si="0"/>
        <v>1.2219780096000001</v>
      </c>
    </row>
    <row r="22" spans="1:12" ht="30" customHeight="1">
      <c r="A22" s="84">
        <v>13</v>
      </c>
      <c r="B22" s="735" t="s">
        <v>755</v>
      </c>
      <c r="C22" s="1239">
        <v>205</v>
      </c>
      <c r="D22" s="807">
        <v>302</v>
      </c>
      <c r="E22" s="808">
        <v>9.286499999999998</v>
      </c>
      <c r="F22" s="808">
        <v>9.286499999999998</v>
      </c>
      <c r="G22" s="724">
        <v>0</v>
      </c>
      <c r="H22" s="724">
        <v>0</v>
      </c>
      <c r="I22" s="808">
        <v>1.8573</v>
      </c>
      <c r="J22" s="1767"/>
      <c r="K22" s="1216">
        <v>2927</v>
      </c>
      <c r="L22" s="1219">
        <f>(E22+I22)*2927/100000</f>
        <v>0.326179026</v>
      </c>
    </row>
    <row r="23" spans="1:12" s="45" customFormat="1" ht="31.5" customHeight="1">
      <c r="A23" s="1567" t="s">
        <v>756</v>
      </c>
      <c r="B23" s="1569"/>
      <c r="C23" s="719">
        <f>SUM(C10:C22)</f>
        <v>4918</v>
      </c>
      <c r="D23" s="817">
        <v>302</v>
      </c>
      <c r="E23" s="809">
        <f>SUM(E10:E22)</f>
        <v>222.78539999999998</v>
      </c>
      <c r="F23" s="809">
        <f>SUM(F10:F22)</f>
        <v>222.78539999999998</v>
      </c>
      <c r="G23" s="810">
        <f>SUM(G10:G22)</f>
        <v>0</v>
      </c>
      <c r="H23" s="810">
        <f>SUM(H10:H22)</f>
        <v>0</v>
      </c>
      <c r="I23" s="809">
        <f>SUM(I10:I22)</f>
        <v>44.557080000000006</v>
      </c>
      <c r="J23" s="810"/>
      <c r="K23" s="831">
        <f>SUM(K10:K22)</f>
        <v>38051</v>
      </c>
      <c r="L23" s="823">
        <f>SUM(L10:L22)</f>
        <v>7.8251143895999995</v>
      </c>
    </row>
    <row r="24" spans="1:10" ht="12.75">
      <c r="A24" s="48"/>
      <c r="B24" s="48"/>
      <c r="C24" s="48"/>
      <c r="D24" s="48"/>
      <c r="E24" s="46"/>
      <c r="F24" s="46"/>
      <c r="G24" s="46"/>
      <c r="H24" s="46"/>
      <c r="I24" s="46"/>
      <c r="J24" s="46"/>
    </row>
    <row r="25" spans="1:10" ht="20.25">
      <c r="A25" s="49"/>
      <c r="B25" s="49"/>
      <c r="C25" s="1240"/>
      <c r="E25" s="46"/>
      <c r="F25" s="46"/>
      <c r="G25" s="46"/>
      <c r="H25" s="46"/>
      <c r="I25" s="46"/>
      <c r="J25" s="46"/>
    </row>
    <row r="26" spans="1:12" s="46" customFormat="1" ht="72.75" customHeight="1">
      <c r="A26" s="1768" t="s">
        <v>901</v>
      </c>
      <c r="B26" s="1768"/>
      <c r="C26" s="814"/>
      <c r="I26" s="1771" t="s">
        <v>902</v>
      </c>
      <c r="J26" s="1771"/>
      <c r="K26" s="1771"/>
      <c r="L26" s="1771"/>
    </row>
  </sheetData>
  <sheetProtection/>
  <mergeCells count="18">
    <mergeCell ref="J10:J22"/>
    <mergeCell ref="A23:B23"/>
    <mergeCell ref="A26:B26"/>
    <mergeCell ref="K7:L7"/>
    <mergeCell ref="A4:L4"/>
    <mergeCell ref="I26:L26"/>
    <mergeCell ref="H6:J6"/>
    <mergeCell ref="A7:A8"/>
    <mergeCell ref="B7:B8"/>
    <mergeCell ref="C7:C8"/>
    <mergeCell ref="D7:D8"/>
    <mergeCell ref="E7:H7"/>
    <mergeCell ref="I7:J7"/>
    <mergeCell ref="D1:E1"/>
    <mergeCell ref="K1:L1"/>
    <mergeCell ref="A2:J2"/>
    <mergeCell ref="A5:J5"/>
    <mergeCell ref="A3:L3"/>
  </mergeCells>
  <printOptions horizontalCentered="1"/>
  <pageMargins left="0.72" right="0.2" top="0.2" bottom="0.2" header="0.2" footer="0.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FD9C6"/>
  </sheetPr>
  <dimension ref="A1:X27"/>
  <sheetViews>
    <sheetView view="pageBreakPreview" zoomScaleSheetLayoutView="100" zoomScalePageLayoutView="0" workbookViewId="0" topLeftCell="A11">
      <selection activeCell="K20" sqref="K20:V20"/>
    </sheetView>
  </sheetViews>
  <sheetFormatPr defaultColWidth="9.140625" defaultRowHeight="12.75"/>
  <cols>
    <col min="1" max="1" width="7.28125" style="30" customWidth="1"/>
    <col min="2" max="2" width="24.28125" style="30" customWidth="1"/>
    <col min="3" max="5" width="9.00390625" style="30" customWidth="1"/>
    <col min="6" max="6" width="12.140625" style="30" customWidth="1"/>
    <col min="7" max="7" width="8.8515625" style="30" customWidth="1"/>
    <col min="8" max="8" width="8.00390625" style="30" customWidth="1"/>
    <col min="9" max="9" width="7.7109375" style="30" customWidth="1"/>
    <col min="10" max="10" width="10.7109375" style="30" customWidth="1"/>
    <col min="11" max="13" width="6.00390625" style="30" customWidth="1"/>
    <col min="14" max="14" width="7.57421875" style="30" customWidth="1"/>
    <col min="15" max="17" width="6.140625" style="30" customWidth="1"/>
    <col min="18" max="18" width="7.57421875" style="30" customWidth="1"/>
    <col min="19" max="20" width="5.7109375" style="30" customWidth="1"/>
    <col min="21" max="21" width="6.00390625" style="30" customWidth="1"/>
    <col min="22" max="22" width="7.421875" style="30" customWidth="1"/>
    <col min="23" max="23" width="9.140625" style="30" customWidth="1"/>
    <col min="24" max="27" width="12.421875" style="30" customWidth="1"/>
    <col min="28" max="16384" width="9.140625" style="30" customWidth="1"/>
  </cols>
  <sheetData>
    <row r="1" ht="15">
      <c r="V1" s="31" t="s">
        <v>494</v>
      </c>
    </row>
    <row r="2" spans="7:18" ht="15.75">
      <c r="G2" s="65" t="s">
        <v>0</v>
      </c>
      <c r="H2" s="65"/>
      <c r="I2" s="65"/>
      <c r="O2" s="66"/>
      <c r="P2" s="66"/>
      <c r="Q2" s="66"/>
      <c r="R2" s="66"/>
    </row>
    <row r="3" spans="3:24" ht="20.25">
      <c r="C3" s="1308" t="s">
        <v>655</v>
      </c>
      <c r="D3" s="1308"/>
      <c r="E3" s="1308"/>
      <c r="F3" s="1308"/>
      <c r="G3" s="1308"/>
      <c r="H3" s="1308"/>
      <c r="I3" s="1308"/>
      <c r="J3" s="1308"/>
      <c r="K3" s="1308"/>
      <c r="L3" s="1308"/>
      <c r="M3" s="1308"/>
      <c r="N3" s="1308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3:22" ht="18"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</row>
    <row r="5" spans="2:22" ht="21.75" customHeight="1">
      <c r="B5" s="1309" t="s">
        <v>775</v>
      </c>
      <c r="C5" s="1309"/>
      <c r="D5" s="1309"/>
      <c r="E5" s="1309"/>
      <c r="F5" s="1309"/>
      <c r="G5" s="1309"/>
      <c r="H5" s="1309"/>
      <c r="I5" s="1309"/>
      <c r="J5" s="1309"/>
      <c r="K5" s="1309"/>
      <c r="L5" s="1309"/>
      <c r="M5" s="1309"/>
      <c r="N5" s="1309"/>
      <c r="O5" s="1309"/>
      <c r="P5" s="1309"/>
      <c r="Q5" s="1309"/>
      <c r="R5" s="1309"/>
      <c r="S5" s="1309"/>
      <c r="T5" s="64"/>
      <c r="U5" s="1320" t="s">
        <v>225</v>
      </c>
      <c r="V5" s="1321"/>
    </row>
    <row r="6" spans="11:18" ht="15">
      <c r="K6" s="66"/>
      <c r="L6" s="66"/>
      <c r="M6" s="66"/>
      <c r="N6" s="66"/>
      <c r="O6" s="66"/>
      <c r="P6" s="66"/>
      <c r="Q6" s="66"/>
      <c r="R6" s="66"/>
    </row>
    <row r="7" spans="1:22" ht="12.75">
      <c r="A7" s="1322" t="s">
        <v>736</v>
      </c>
      <c r="B7" s="1322"/>
      <c r="O7" s="1323" t="s">
        <v>686</v>
      </c>
      <c r="P7" s="1323"/>
      <c r="Q7" s="1323"/>
      <c r="R7" s="1323"/>
      <c r="S7" s="1323"/>
      <c r="T7" s="1323"/>
      <c r="U7" s="1323"/>
      <c r="V7" s="1323"/>
    </row>
    <row r="8" spans="1:22" s="164" customFormat="1" ht="35.25" customHeight="1">
      <c r="A8" s="1310" t="s">
        <v>2</v>
      </c>
      <c r="B8" s="1310" t="s">
        <v>133</v>
      </c>
      <c r="C8" s="1310" t="s">
        <v>134</v>
      </c>
      <c r="D8" s="1310"/>
      <c r="E8" s="1310"/>
      <c r="F8" s="1310" t="s">
        <v>771</v>
      </c>
      <c r="G8" s="1310" t="s">
        <v>772</v>
      </c>
      <c r="H8" s="1310"/>
      <c r="I8" s="1310"/>
      <c r="J8" s="1310"/>
      <c r="K8" s="1310"/>
      <c r="L8" s="1310"/>
      <c r="M8" s="1310"/>
      <c r="N8" s="1310"/>
      <c r="O8" s="1310" t="s">
        <v>159</v>
      </c>
      <c r="P8" s="1310"/>
      <c r="Q8" s="1310"/>
      <c r="R8" s="1310"/>
      <c r="S8" s="1310"/>
      <c r="T8" s="1310"/>
      <c r="U8" s="1310"/>
      <c r="V8" s="1310"/>
    </row>
    <row r="9" spans="1:22" s="164" customFormat="1" ht="15">
      <c r="A9" s="1310"/>
      <c r="B9" s="1310"/>
      <c r="C9" s="1310" t="s">
        <v>226</v>
      </c>
      <c r="D9" s="1310" t="s">
        <v>35</v>
      </c>
      <c r="E9" s="1310" t="s">
        <v>36</v>
      </c>
      <c r="F9" s="1310"/>
      <c r="G9" s="1310" t="s">
        <v>160</v>
      </c>
      <c r="H9" s="1310"/>
      <c r="I9" s="1310"/>
      <c r="J9" s="1310"/>
      <c r="K9" s="1310" t="s">
        <v>149</v>
      </c>
      <c r="L9" s="1310"/>
      <c r="M9" s="1310"/>
      <c r="N9" s="1310"/>
      <c r="O9" s="1310" t="s">
        <v>135</v>
      </c>
      <c r="P9" s="1310"/>
      <c r="Q9" s="1310"/>
      <c r="R9" s="1310"/>
      <c r="S9" s="1310" t="s">
        <v>148</v>
      </c>
      <c r="T9" s="1310"/>
      <c r="U9" s="1310"/>
      <c r="V9" s="1310"/>
    </row>
    <row r="10" spans="1:22" s="164" customFormat="1" ht="12.75">
      <c r="A10" s="1310"/>
      <c r="B10" s="1310"/>
      <c r="C10" s="1310"/>
      <c r="D10" s="1310"/>
      <c r="E10" s="1310"/>
      <c r="F10" s="1310"/>
      <c r="G10" s="1311" t="s">
        <v>136</v>
      </c>
      <c r="H10" s="1312"/>
      <c r="I10" s="1313"/>
      <c r="J10" s="1317" t="s">
        <v>137</v>
      </c>
      <c r="K10" s="1311" t="s">
        <v>136</v>
      </c>
      <c r="L10" s="1312"/>
      <c r="M10" s="1313"/>
      <c r="N10" s="1317" t="s">
        <v>137</v>
      </c>
      <c r="O10" s="1311" t="s">
        <v>136</v>
      </c>
      <c r="P10" s="1312"/>
      <c r="Q10" s="1313"/>
      <c r="R10" s="1317" t="s">
        <v>137</v>
      </c>
      <c r="S10" s="1311" t="s">
        <v>136</v>
      </c>
      <c r="T10" s="1312"/>
      <c r="U10" s="1313"/>
      <c r="V10" s="1317" t="s">
        <v>137</v>
      </c>
    </row>
    <row r="11" spans="1:22" s="164" customFormat="1" ht="15" customHeight="1">
      <c r="A11" s="1310"/>
      <c r="B11" s="1310"/>
      <c r="C11" s="1310"/>
      <c r="D11" s="1310"/>
      <c r="E11" s="1310"/>
      <c r="F11" s="1310"/>
      <c r="G11" s="1314"/>
      <c r="H11" s="1315"/>
      <c r="I11" s="1316"/>
      <c r="J11" s="1318"/>
      <c r="K11" s="1314"/>
      <c r="L11" s="1315"/>
      <c r="M11" s="1316"/>
      <c r="N11" s="1318"/>
      <c r="O11" s="1314"/>
      <c r="P11" s="1315"/>
      <c r="Q11" s="1316"/>
      <c r="R11" s="1318"/>
      <c r="S11" s="1314"/>
      <c r="T11" s="1315"/>
      <c r="U11" s="1316"/>
      <c r="V11" s="1318"/>
    </row>
    <row r="12" spans="1:22" s="164" customFormat="1" ht="15">
      <c r="A12" s="1310"/>
      <c r="B12" s="1310"/>
      <c r="C12" s="1310"/>
      <c r="D12" s="1310"/>
      <c r="E12" s="1310"/>
      <c r="F12" s="1310"/>
      <c r="G12" s="63" t="s">
        <v>226</v>
      </c>
      <c r="H12" s="63" t="s">
        <v>35</v>
      </c>
      <c r="I12" s="33" t="s">
        <v>36</v>
      </c>
      <c r="J12" s="1319"/>
      <c r="K12" s="63" t="s">
        <v>226</v>
      </c>
      <c r="L12" s="63" t="s">
        <v>35</v>
      </c>
      <c r="M12" s="63" t="s">
        <v>36</v>
      </c>
      <c r="N12" s="1319"/>
      <c r="O12" s="63" t="s">
        <v>226</v>
      </c>
      <c r="P12" s="63" t="s">
        <v>35</v>
      </c>
      <c r="Q12" s="63" t="s">
        <v>36</v>
      </c>
      <c r="R12" s="1319"/>
      <c r="S12" s="63" t="s">
        <v>226</v>
      </c>
      <c r="T12" s="63" t="s">
        <v>35</v>
      </c>
      <c r="U12" s="63" t="s">
        <v>36</v>
      </c>
      <c r="V12" s="1319"/>
    </row>
    <row r="13" spans="1:22" ht="15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  <c r="J13" s="62">
        <v>10</v>
      </c>
      <c r="K13" s="62">
        <v>11</v>
      </c>
      <c r="L13" s="62">
        <v>12</v>
      </c>
      <c r="M13" s="62">
        <v>13</v>
      </c>
      <c r="N13" s="62">
        <v>14</v>
      </c>
      <c r="O13" s="62">
        <v>15</v>
      </c>
      <c r="P13" s="62">
        <v>16</v>
      </c>
      <c r="Q13" s="62">
        <v>17</v>
      </c>
      <c r="R13" s="62">
        <v>18</v>
      </c>
      <c r="S13" s="62">
        <v>19</v>
      </c>
      <c r="T13" s="62">
        <v>20</v>
      </c>
      <c r="U13" s="62">
        <v>21</v>
      </c>
      <c r="V13" s="62">
        <v>22</v>
      </c>
    </row>
    <row r="14" spans="1:22" s="164" customFormat="1" ht="33" customHeight="1">
      <c r="A14" s="1324" t="s">
        <v>190</v>
      </c>
      <c r="B14" s="1325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</row>
    <row r="15" spans="1:24" s="164" customFormat="1" ht="42.75" customHeight="1">
      <c r="A15" s="63">
        <v>1</v>
      </c>
      <c r="B15" s="165" t="s">
        <v>189</v>
      </c>
      <c r="C15" s="166">
        <v>6897.504996</v>
      </c>
      <c r="D15" s="166">
        <v>1809.79875</v>
      </c>
      <c r="E15" s="166">
        <v>944.956254</v>
      </c>
      <c r="F15" s="581" t="s">
        <v>773</v>
      </c>
      <c r="G15" s="166">
        <f>C15</f>
        <v>6897.504996</v>
      </c>
      <c r="H15" s="166">
        <f aca="true" t="shared" si="0" ref="H15:I17">D15</f>
        <v>1809.79875</v>
      </c>
      <c r="I15" s="166">
        <f t="shared" si="0"/>
        <v>944.956254</v>
      </c>
      <c r="J15" s="581" t="s">
        <v>774</v>
      </c>
      <c r="K15" s="1328" t="s">
        <v>869</v>
      </c>
      <c r="L15" s="1329"/>
      <c r="M15" s="1329"/>
      <c r="N15" s="1329"/>
      <c r="O15" s="1329"/>
      <c r="P15" s="1329"/>
      <c r="Q15" s="1329"/>
      <c r="R15" s="1329"/>
      <c r="S15" s="1329"/>
      <c r="T15" s="1329"/>
      <c r="U15" s="1329"/>
      <c r="V15" s="1330"/>
      <c r="X15" s="164">
        <v>9652.26</v>
      </c>
    </row>
    <row r="16" spans="1:24" s="164" customFormat="1" ht="42.75" customHeight="1">
      <c r="A16" s="63">
        <v>2</v>
      </c>
      <c r="B16" s="165" t="s">
        <v>138</v>
      </c>
      <c r="C16" s="166">
        <v>24007.708745999997</v>
      </c>
      <c r="D16" s="166">
        <v>6299.251875</v>
      </c>
      <c r="E16" s="166">
        <v>3289.0493789999996</v>
      </c>
      <c r="F16" s="581" t="s">
        <v>824</v>
      </c>
      <c r="G16" s="166">
        <f>C16</f>
        <v>24007.708745999997</v>
      </c>
      <c r="H16" s="166">
        <f t="shared" si="0"/>
        <v>6299.251875</v>
      </c>
      <c r="I16" s="166">
        <f t="shared" si="0"/>
        <v>3289.0493789999996</v>
      </c>
      <c r="J16" s="581" t="s">
        <v>825</v>
      </c>
      <c r="K16" s="1331"/>
      <c r="L16" s="1332"/>
      <c r="M16" s="1332"/>
      <c r="N16" s="1332"/>
      <c r="O16" s="1332"/>
      <c r="P16" s="1332"/>
      <c r="Q16" s="1332"/>
      <c r="R16" s="1332"/>
      <c r="S16" s="1332"/>
      <c r="T16" s="1332"/>
      <c r="U16" s="1332"/>
      <c r="V16" s="1333"/>
      <c r="X16" s="164">
        <f>12391.87+21188.15+15.99</f>
        <v>33596.01</v>
      </c>
    </row>
    <row r="17" spans="1:24" s="164" customFormat="1" ht="42.75" customHeight="1">
      <c r="A17" s="63">
        <v>3</v>
      </c>
      <c r="B17" s="165" t="s">
        <v>139</v>
      </c>
      <c r="C17" s="166">
        <v>12617.899433999999</v>
      </c>
      <c r="D17" s="166">
        <v>3310.741875</v>
      </c>
      <c r="E17" s="166">
        <v>1728.6486909999999</v>
      </c>
      <c r="F17" s="581" t="s">
        <v>826</v>
      </c>
      <c r="G17" s="166">
        <f>C17</f>
        <v>12617.899433999999</v>
      </c>
      <c r="H17" s="166">
        <f t="shared" si="0"/>
        <v>3310.741875</v>
      </c>
      <c r="I17" s="166">
        <f t="shared" si="0"/>
        <v>1728.6486909999999</v>
      </c>
      <c r="J17" s="581" t="s">
        <v>827</v>
      </c>
      <c r="K17" s="1334"/>
      <c r="L17" s="1335"/>
      <c r="M17" s="1335"/>
      <c r="N17" s="1335"/>
      <c r="O17" s="1335"/>
      <c r="P17" s="1335"/>
      <c r="Q17" s="1335"/>
      <c r="R17" s="1335"/>
      <c r="S17" s="1335"/>
      <c r="T17" s="1335"/>
      <c r="U17" s="1335"/>
      <c r="V17" s="1336"/>
      <c r="X17" s="164">
        <v>17657.29</v>
      </c>
    </row>
    <row r="18" spans="1:22" s="164" customFormat="1" ht="33" customHeight="1">
      <c r="A18" s="1326" t="s">
        <v>191</v>
      </c>
      <c r="B18" s="1327"/>
      <c r="C18" s="1173"/>
      <c r="D18" s="1173"/>
      <c r="E18" s="1173"/>
      <c r="F18" s="1172"/>
      <c r="G18" s="166"/>
      <c r="H18" s="1172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</row>
    <row r="19" spans="1:22" s="164" customFormat="1" ht="41.25" customHeight="1">
      <c r="A19" s="63">
        <v>4</v>
      </c>
      <c r="B19" s="165" t="s">
        <v>179</v>
      </c>
      <c r="C19" s="166">
        <v>0</v>
      </c>
      <c r="D19" s="166">
        <v>0</v>
      </c>
      <c r="E19" s="166">
        <v>0</v>
      </c>
      <c r="F19" s="166">
        <v>0</v>
      </c>
      <c r="G19" s="166">
        <v>0</v>
      </c>
      <c r="H19" s="166">
        <v>0</v>
      </c>
      <c r="I19" s="166">
        <v>0</v>
      </c>
      <c r="J19" s="166">
        <v>0</v>
      </c>
      <c r="K19" s="1337" t="s">
        <v>1010</v>
      </c>
      <c r="L19" s="1338"/>
      <c r="M19" s="1338"/>
      <c r="N19" s="1338"/>
      <c r="O19" s="1338"/>
      <c r="P19" s="1338"/>
      <c r="Q19" s="1338"/>
      <c r="R19" s="1338"/>
      <c r="S19" s="1338"/>
      <c r="T19" s="1338"/>
      <c r="U19" s="1338"/>
      <c r="V19" s="1339"/>
    </row>
    <row r="20" spans="1:22" s="164" customFormat="1" ht="47.25" customHeight="1">
      <c r="A20" s="63">
        <v>5</v>
      </c>
      <c r="B20" s="165" t="s">
        <v>119</v>
      </c>
      <c r="C20" s="166">
        <v>0</v>
      </c>
      <c r="D20" s="166">
        <v>0</v>
      </c>
      <c r="E20" s="166">
        <v>0</v>
      </c>
      <c r="F20" s="166">
        <v>0</v>
      </c>
      <c r="G20" s="166">
        <v>0</v>
      </c>
      <c r="H20" s="166">
        <v>0</v>
      </c>
      <c r="I20" s="166">
        <v>0</v>
      </c>
      <c r="J20" s="166">
        <v>0</v>
      </c>
      <c r="K20" s="1305" t="s">
        <v>1011</v>
      </c>
      <c r="L20" s="1306"/>
      <c r="M20" s="1306"/>
      <c r="N20" s="1306"/>
      <c r="O20" s="1306"/>
      <c r="P20" s="1306"/>
      <c r="Q20" s="1306"/>
      <c r="R20" s="1306"/>
      <c r="S20" s="1306"/>
      <c r="T20" s="1306"/>
      <c r="U20" s="1306"/>
      <c r="V20" s="1307"/>
    </row>
    <row r="21" spans="3:7" ht="33" customHeight="1">
      <c r="C21" s="1161"/>
      <c r="D21" s="1161"/>
      <c r="E21" s="1161"/>
      <c r="F21" s="1161"/>
      <c r="G21" s="1161"/>
    </row>
    <row r="23" spans="1:21" ht="69.75" customHeight="1">
      <c r="A23" s="30" t="s">
        <v>737</v>
      </c>
      <c r="Q23" s="1248" t="s">
        <v>723</v>
      </c>
      <c r="R23" s="1248"/>
      <c r="S23" s="1248"/>
      <c r="T23" s="1248"/>
      <c r="U23" s="1248"/>
    </row>
    <row r="25" ht="12.75">
      <c r="B25" s="30" t="s">
        <v>738</v>
      </c>
    </row>
    <row r="26" ht="12.75">
      <c r="B26" s="30" t="s">
        <v>739</v>
      </c>
    </row>
    <row r="27" ht="12.75">
      <c r="B27" s="30" t="s">
        <v>740</v>
      </c>
    </row>
  </sheetData>
  <sheetProtection/>
  <mergeCells count="32">
    <mergeCell ref="A14:B14"/>
    <mergeCell ref="A18:B18"/>
    <mergeCell ref="Q23:U23"/>
    <mergeCell ref="K10:M11"/>
    <mergeCell ref="N10:N12"/>
    <mergeCell ref="O10:Q11"/>
    <mergeCell ref="R10:R12"/>
    <mergeCell ref="S10:U11"/>
    <mergeCell ref="A8:A12"/>
    <mergeCell ref="B8:B12"/>
    <mergeCell ref="K15:V17"/>
    <mergeCell ref="K19:V19"/>
    <mergeCell ref="V10:V12"/>
    <mergeCell ref="O8:V8"/>
    <mergeCell ref="C9:C12"/>
    <mergeCell ref="D9:D12"/>
    <mergeCell ref="K20:V20"/>
    <mergeCell ref="C3:N3"/>
    <mergeCell ref="B5:S5"/>
    <mergeCell ref="E9:E12"/>
    <mergeCell ref="G9:J9"/>
    <mergeCell ref="K9:N9"/>
    <mergeCell ref="O9:R9"/>
    <mergeCell ref="S9:V9"/>
    <mergeCell ref="G10:I11"/>
    <mergeCell ref="J10:J12"/>
    <mergeCell ref="U5:V5"/>
    <mergeCell ref="A7:B7"/>
    <mergeCell ref="O7:V7"/>
    <mergeCell ref="C8:E8"/>
    <mergeCell ref="F8:F12"/>
    <mergeCell ref="G8:N8"/>
  </mergeCells>
  <printOptions horizontalCentered="1"/>
  <pageMargins left="0.7" right="0.2" top="0.5" bottom="0.25" header="0.2" footer="0.2"/>
  <pageSetup horizontalDpi="600" verticalDpi="600" orientation="landscape" paperSize="9" scale="75" r:id="rId1"/>
  <colBreaks count="1" manualBreakCount="1">
    <brk id="22" max="65535" man="1"/>
  </colBreaks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0FD9C6"/>
  </sheetPr>
  <dimension ref="A1:L26"/>
  <sheetViews>
    <sheetView view="pageBreakPreview" zoomScaleNormal="70" zoomScaleSheetLayoutView="100" zoomScalePageLayoutView="0" workbookViewId="0" topLeftCell="A1">
      <selection activeCell="G34" sqref="G34"/>
    </sheetView>
  </sheetViews>
  <sheetFormatPr defaultColWidth="9.140625" defaultRowHeight="12.75"/>
  <cols>
    <col min="1" max="1" width="5.57421875" style="758" customWidth="1"/>
    <col min="2" max="2" width="14.8515625" style="758" customWidth="1"/>
    <col min="3" max="3" width="10.7109375" style="758" customWidth="1"/>
    <col min="4" max="4" width="12.8515625" style="758" customWidth="1"/>
    <col min="5" max="5" width="9.57421875" style="758" customWidth="1"/>
    <col min="6" max="6" width="10.140625" style="758" customWidth="1"/>
    <col min="7" max="7" width="8.00390625" style="758" customWidth="1"/>
    <col min="8" max="8" width="8.140625" style="758" customWidth="1"/>
    <col min="9" max="9" width="9.7109375" style="758" customWidth="1"/>
    <col min="10" max="10" width="8.140625" style="758" customWidth="1"/>
    <col min="11" max="11" width="11.57421875" style="758" customWidth="1"/>
    <col min="12" max="12" width="11.8515625" style="758" customWidth="1"/>
    <col min="13" max="16384" width="9.140625" style="758" customWidth="1"/>
  </cols>
  <sheetData>
    <row r="1" spans="4:12" ht="12.75" customHeight="1">
      <c r="D1" s="1276"/>
      <c r="E1" s="1276"/>
      <c r="K1" s="1780" t="s">
        <v>604</v>
      </c>
      <c r="L1" s="1780"/>
    </row>
    <row r="2" spans="1:10" ht="15.75">
      <c r="A2" s="1278" t="s">
        <v>0</v>
      </c>
      <c r="B2" s="1278"/>
      <c r="C2" s="1278"/>
      <c r="D2" s="1278"/>
      <c r="E2" s="1278"/>
      <c r="F2" s="1278"/>
      <c r="G2" s="1278"/>
      <c r="H2" s="1278"/>
      <c r="I2" s="1278"/>
      <c r="J2" s="1278"/>
    </row>
    <row r="3" spans="1:10" ht="18">
      <c r="A3" s="1781" t="s">
        <v>655</v>
      </c>
      <c r="B3" s="1781"/>
      <c r="C3" s="1781"/>
      <c r="D3" s="1781"/>
      <c r="E3" s="1781"/>
      <c r="F3" s="1781"/>
      <c r="G3" s="1781"/>
      <c r="H3" s="1781"/>
      <c r="I3" s="1781"/>
      <c r="J3" s="1781"/>
    </row>
    <row r="4" spans="1:10" ht="9.75" customHeight="1">
      <c r="A4" s="1782" t="s">
        <v>713</v>
      </c>
      <c r="B4" s="1782"/>
      <c r="C4" s="1782"/>
      <c r="D4" s="1782"/>
      <c r="E4" s="1782"/>
      <c r="F4" s="1782"/>
      <c r="G4" s="1782"/>
      <c r="H4" s="1782"/>
      <c r="I4" s="1782"/>
      <c r="J4" s="1782"/>
    </row>
    <row r="5" spans="1:10" s="833" customFormat="1" ht="18.75" customHeight="1">
      <c r="A5" s="1782"/>
      <c r="B5" s="1782"/>
      <c r="C5" s="1782"/>
      <c r="D5" s="1782"/>
      <c r="E5" s="1782"/>
      <c r="F5" s="1782"/>
      <c r="G5" s="1782"/>
      <c r="H5" s="1782"/>
      <c r="I5" s="1782"/>
      <c r="J5" s="1782"/>
    </row>
    <row r="6" spans="1:10" ht="12.75">
      <c r="A6" s="1779"/>
      <c r="B6" s="1779"/>
      <c r="C6" s="1779"/>
      <c r="D6" s="1779"/>
      <c r="E6" s="1779"/>
      <c r="F6" s="1779"/>
      <c r="G6" s="1779"/>
      <c r="H6" s="1779"/>
      <c r="I6" s="1779"/>
      <c r="J6" s="1779"/>
    </row>
    <row r="7" spans="1:10" ht="12.75">
      <c r="A7" s="836" t="s">
        <v>741</v>
      </c>
      <c r="B7" s="836"/>
      <c r="D7" s="818"/>
      <c r="H7" s="1790"/>
      <c r="I7" s="1790"/>
      <c r="J7" s="1790"/>
    </row>
    <row r="8" spans="1:12" ht="24.75" customHeight="1">
      <c r="A8" s="1372" t="s">
        <v>2</v>
      </c>
      <c r="B8" s="1372" t="s">
        <v>3</v>
      </c>
      <c r="C8" s="1791" t="s">
        <v>443</v>
      </c>
      <c r="D8" s="1285" t="s">
        <v>76</v>
      </c>
      <c r="E8" s="1793" t="s">
        <v>77</v>
      </c>
      <c r="F8" s="1794"/>
      <c r="G8" s="1794"/>
      <c r="H8" s="1795"/>
      <c r="I8" s="1796" t="s">
        <v>602</v>
      </c>
      <c r="J8" s="1796"/>
      <c r="K8" s="1788" t="s">
        <v>908</v>
      </c>
      <c r="L8" s="1789"/>
    </row>
    <row r="9" spans="1:12" ht="44.25" customHeight="1">
      <c r="A9" s="1372"/>
      <c r="B9" s="1372"/>
      <c r="C9" s="1792"/>
      <c r="D9" s="1288"/>
      <c r="E9" s="757" t="s">
        <v>161</v>
      </c>
      <c r="F9" s="757" t="s">
        <v>106</v>
      </c>
      <c r="G9" s="757" t="s">
        <v>107</v>
      </c>
      <c r="H9" s="757" t="s">
        <v>400</v>
      </c>
      <c r="I9" s="757" t="s">
        <v>13</v>
      </c>
      <c r="J9" s="757" t="s">
        <v>603</v>
      </c>
      <c r="K9" s="834" t="s">
        <v>906</v>
      </c>
      <c r="L9" s="834" t="s">
        <v>907</v>
      </c>
    </row>
    <row r="10" spans="1:12" s="137" customFormat="1" ht="12.75">
      <c r="A10" s="139">
        <v>1</v>
      </c>
      <c r="B10" s="139">
        <v>2</v>
      </c>
      <c r="C10" s="139">
        <v>3</v>
      </c>
      <c r="D10" s="139">
        <v>8</v>
      </c>
      <c r="E10" s="139">
        <v>9</v>
      </c>
      <c r="F10" s="139">
        <v>10</v>
      </c>
      <c r="G10" s="139">
        <v>11</v>
      </c>
      <c r="H10" s="139">
        <v>12</v>
      </c>
      <c r="I10" s="139">
        <v>13</v>
      </c>
      <c r="J10" s="139">
        <v>14</v>
      </c>
      <c r="K10" s="47">
        <v>15</v>
      </c>
      <c r="L10" s="47">
        <v>16</v>
      </c>
    </row>
    <row r="11" spans="1:12" ht="21" customHeight="1">
      <c r="A11" s="798">
        <v>1</v>
      </c>
      <c r="B11" s="799" t="s">
        <v>743</v>
      </c>
      <c r="C11" s="752">
        <v>0</v>
      </c>
      <c r="D11" s="752">
        <v>42</v>
      </c>
      <c r="E11" s="819">
        <f>F11</f>
        <v>0</v>
      </c>
      <c r="F11" s="819">
        <f>C11*D11*0.0001</f>
        <v>0</v>
      </c>
      <c r="G11" s="752">
        <v>0</v>
      </c>
      <c r="H11" s="752">
        <v>0</v>
      </c>
      <c r="I11" s="819">
        <f>C11*D11*0.00002</f>
        <v>0</v>
      </c>
      <c r="J11" s="1783" t="s">
        <v>905</v>
      </c>
      <c r="K11" s="1216">
        <v>2927</v>
      </c>
      <c r="L11" s="832">
        <f>(E11+I11)*2927/100000</f>
        <v>0</v>
      </c>
    </row>
    <row r="12" spans="1:12" ht="21" customHeight="1">
      <c r="A12" s="798">
        <v>2</v>
      </c>
      <c r="B12" s="799" t="s">
        <v>744</v>
      </c>
      <c r="C12" s="752">
        <v>53676</v>
      </c>
      <c r="D12" s="752">
        <v>42</v>
      </c>
      <c r="E12" s="819">
        <f aca="true" t="shared" si="0" ref="E12:E23">F12</f>
        <v>225.4392</v>
      </c>
      <c r="F12" s="819">
        <f aca="true" t="shared" si="1" ref="F12:F23">C12*D12*0.0001</f>
        <v>225.4392</v>
      </c>
      <c r="G12" s="752">
        <v>0</v>
      </c>
      <c r="H12" s="752">
        <v>0</v>
      </c>
      <c r="I12" s="819">
        <f aca="true" t="shared" si="2" ref="I12:I23">C12*D12*0.00002</f>
        <v>45.08784000000001</v>
      </c>
      <c r="J12" s="1784"/>
      <c r="K12" s="1216">
        <v>2927</v>
      </c>
      <c r="L12" s="832">
        <f aca="true" t="shared" si="3" ref="L12:L23">(E12+I12)*2927/100000</f>
        <v>7.9183264607999995</v>
      </c>
    </row>
    <row r="13" spans="1:12" ht="21" customHeight="1">
      <c r="A13" s="798">
        <v>3</v>
      </c>
      <c r="B13" s="799" t="s">
        <v>745</v>
      </c>
      <c r="C13" s="752">
        <v>83967</v>
      </c>
      <c r="D13" s="752">
        <v>42</v>
      </c>
      <c r="E13" s="819">
        <f t="shared" si="0"/>
        <v>352.6614</v>
      </c>
      <c r="F13" s="819">
        <f t="shared" si="1"/>
        <v>352.6614</v>
      </c>
      <c r="G13" s="752">
        <v>0</v>
      </c>
      <c r="H13" s="752">
        <v>0</v>
      </c>
      <c r="I13" s="819">
        <f t="shared" si="2"/>
        <v>70.53228</v>
      </c>
      <c r="J13" s="1784"/>
      <c r="K13" s="1216">
        <v>2927</v>
      </c>
      <c r="L13" s="832">
        <f t="shared" si="3"/>
        <v>12.3868790136</v>
      </c>
    </row>
    <row r="14" spans="1:12" ht="21" customHeight="1">
      <c r="A14" s="798">
        <v>4</v>
      </c>
      <c r="B14" s="799" t="s">
        <v>746</v>
      </c>
      <c r="C14" s="752">
        <v>0</v>
      </c>
      <c r="D14" s="752">
        <v>42</v>
      </c>
      <c r="E14" s="819">
        <f t="shared" si="0"/>
        <v>0</v>
      </c>
      <c r="F14" s="819">
        <f t="shared" si="1"/>
        <v>0</v>
      </c>
      <c r="G14" s="752">
        <v>0</v>
      </c>
      <c r="H14" s="752">
        <v>0</v>
      </c>
      <c r="I14" s="819">
        <f t="shared" si="2"/>
        <v>0</v>
      </c>
      <c r="J14" s="1784"/>
      <c r="K14" s="1216">
        <v>2927</v>
      </c>
      <c r="L14" s="832">
        <f t="shared" si="3"/>
        <v>0</v>
      </c>
    </row>
    <row r="15" spans="1:12" ht="21" customHeight="1">
      <c r="A15" s="798">
        <v>5</v>
      </c>
      <c r="B15" s="799" t="s">
        <v>747</v>
      </c>
      <c r="C15" s="752">
        <v>0</v>
      </c>
      <c r="D15" s="752">
        <v>42</v>
      </c>
      <c r="E15" s="819">
        <f t="shared" si="0"/>
        <v>0</v>
      </c>
      <c r="F15" s="819">
        <f t="shared" si="1"/>
        <v>0</v>
      </c>
      <c r="G15" s="752">
        <v>0</v>
      </c>
      <c r="H15" s="752">
        <v>0</v>
      </c>
      <c r="I15" s="819">
        <f t="shared" si="2"/>
        <v>0</v>
      </c>
      <c r="J15" s="1784"/>
      <c r="K15" s="1216">
        <v>2927</v>
      </c>
      <c r="L15" s="832">
        <f t="shared" si="3"/>
        <v>0</v>
      </c>
    </row>
    <row r="16" spans="1:12" ht="21" customHeight="1">
      <c r="A16" s="798">
        <v>6</v>
      </c>
      <c r="B16" s="799" t="s">
        <v>748</v>
      </c>
      <c r="C16" s="752">
        <v>0</v>
      </c>
      <c r="D16" s="752">
        <v>42</v>
      </c>
      <c r="E16" s="819">
        <f t="shared" si="0"/>
        <v>0</v>
      </c>
      <c r="F16" s="819">
        <f t="shared" si="1"/>
        <v>0</v>
      </c>
      <c r="G16" s="752">
        <v>0</v>
      </c>
      <c r="H16" s="752">
        <v>0</v>
      </c>
      <c r="I16" s="819">
        <f t="shared" si="2"/>
        <v>0</v>
      </c>
      <c r="J16" s="1784"/>
      <c r="K16" s="1216">
        <v>2927</v>
      </c>
      <c r="L16" s="832">
        <f t="shared" si="3"/>
        <v>0</v>
      </c>
    </row>
    <row r="17" spans="1:12" ht="21" customHeight="1">
      <c r="A17" s="798">
        <v>7</v>
      </c>
      <c r="B17" s="799" t="s">
        <v>749</v>
      </c>
      <c r="C17" s="752">
        <v>0</v>
      </c>
      <c r="D17" s="752">
        <v>42</v>
      </c>
      <c r="E17" s="819">
        <f t="shared" si="0"/>
        <v>0</v>
      </c>
      <c r="F17" s="819">
        <f t="shared" si="1"/>
        <v>0</v>
      </c>
      <c r="G17" s="752">
        <v>0</v>
      </c>
      <c r="H17" s="752">
        <v>0</v>
      </c>
      <c r="I17" s="819">
        <f t="shared" si="2"/>
        <v>0</v>
      </c>
      <c r="J17" s="1784"/>
      <c r="K17" s="1216">
        <v>2927</v>
      </c>
      <c r="L17" s="832">
        <f t="shared" si="3"/>
        <v>0</v>
      </c>
    </row>
    <row r="18" spans="1:12" ht="21" customHeight="1">
      <c r="A18" s="798">
        <v>8</v>
      </c>
      <c r="B18" s="799" t="s">
        <v>750</v>
      </c>
      <c r="C18" s="752">
        <v>106997</v>
      </c>
      <c r="D18" s="752">
        <v>42</v>
      </c>
      <c r="E18" s="819">
        <f t="shared" si="0"/>
        <v>449.3874</v>
      </c>
      <c r="F18" s="819">
        <f t="shared" si="1"/>
        <v>449.3874</v>
      </c>
      <c r="G18" s="752">
        <v>0</v>
      </c>
      <c r="H18" s="752">
        <v>0</v>
      </c>
      <c r="I18" s="819">
        <f t="shared" si="2"/>
        <v>89.87748</v>
      </c>
      <c r="J18" s="1784"/>
      <c r="K18" s="1216">
        <v>2927</v>
      </c>
      <c r="L18" s="832">
        <f t="shared" si="3"/>
        <v>15.784283037600003</v>
      </c>
    </row>
    <row r="19" spans="1:12" ht="21" customHeight="1">
      <c r="A19" s="798">
        <v>9</v>
      </c>
      <c r="B19" s="799" t="s">
        <v>751</v>
      </c>
      <c r="C19" s="752">
        <v>43546</v>
      </c>
      <c r="D19" s="752">
        <v>42</v>
      </c>
      <c r="E19" s="819">
        <f t="shared" si="0"/>
        <v>182.8932</v>
      </c>
      <c r="F19" s="819">
        <f t="shared" si="1"/>
        <v>182.8932</v>
      </c>
      <c r="G19" s="752">
        <v>0</v>
      </c>
      <c r="H19" s="752">
        <v>0</v>
      </c>
      <c r="I19" s="819">
        <f t="shared" si="2"/>
        <v>36.57864</v>
      </c>
      <c r="J19" s="1784"/>
      <c r="K19" s="1216">
        <v>2927</v>
      </c>
      <c r="L19" s="832">
        <f t="shared" si="3"/>
        <v>6.4239407568</v>
      </c>
    </row>
    <row r="20" spans="1:12" ht="21" customHeight="1">
      <c r="A20" s="798">
        <v>10</v>
      </c>
      <c r="B20" s="799" t="s">
        <v>752</v>
      </c>
      <c r="C20" s="752">
        <v>91971</v>
      </c>
      <c r="D20" s="752">
        <v>42</v>
      </c>
      <c r="E20" s="819">
        <f t="shared" si="0"/>
        <v>386.2782</v>
      </c>
      <c r="F20" s="819">
        <f t="shared" si="1"/>
        <v>386.2782</v>
      </c>
      <c r="G20" s="752">
        <v>0</v>
      </c>
      <c r="H20" s="752">
        <v>0</v>
      </c>
      <c r="I20" s="819">
        <f t="shared" si="2"/>
        <v>77.25564</v>
      </c>
      <c r="J20" s="1784"/>
      <c r="K20" s="1216">
        <v>2927</v>
      </c>
      <c r="L20" s="832">
        <f t="shared" si="3"/>
        <v>13.567635496800001</v>
      </c>
    </row>
    <row r="21" spans="1:12" ht="21" customHeight="1">
      <c r="A21" s="798">
        <v>11</v>
      </c>
      <c r="B21" s="799" t="s">
        <v>753</v>
      </c>
      <c r="C21" s="752">
        <v>91880</v>
      </c>
      <c r="D21" s="752">
        <v>42</v>
      </c>
      <c r="E21" s="819">
        <f t="shared" si="0"/>
        <v>385.896</v>
      </c>
      <c r="F21" s="819">
        <f t="shared" si="1"/>
        <v>385.896</v>
      </c>
      <c r="G21" s="752">
        <v>0</v>
      </c>
      <c r="H21" s="752">
        <v>0</v>
      </c>
      <c r="I21" s="819">
        <f t="shared" si="2"/>
        <v>77.17920000000001</v>
      </c>
      <c r="J21" s="1784"/>
      <c r="K21" s="1216">
        <v>2927</v>
      </c>
      <c r="L21" s="832">
        <f t="shared" si="3"/>
        <v>13.554211103999998</v>
      </c>
    </row>
    <row r="22" spans="1:12" ht="21" customHeight="1">
      <c r="A22" s="798">
        <v>12</v>
      </c>
      <c r="B22" s="799" t="s">
        <v>754</v>
      </c>
      <c r="C22" s="752">
        <v>90832</v>
      </c>
      <c r="D22" s="752">
        <v>42</v>
      </c>
      <c r="E22" s="819">
        <f t="shared" si="0"/>
        <v>381.49440000000004</v>
      </c>
      <c r="F22" s="819">
        <f t="shared" si="1"/>
        <v>381.49440000000004</v>
      </c>
      <c r="G22" s="752">
        <v>0</v>
      </c>
      <c r="H22" s="752">
        <v>0</v>
      </c>
      <c r="I22" s="819">
        <f t="shared" si="2"/>
        <v>76.29888000000001</v>
      </c>
      <c r="J22" s="1784"/>
      <c r="K22" s="1216">
        <v>2927</v>
      </c>
      <c r="L22" s="832">
        <f t="shared" si="3"/>
        <v>13.3996093056</v>
      </c>
    </row>
    <row r="23" spans="1:12" ht="21" customHeight="1">
      <c r="A23" s="798">
        <v>13</v>
      </c>
      <c r="B23" s="799" t="s">
        <v>755</v>
      </c>
      <c r="C23" s="752">
        <v>143223</v>
      </c>
      <c r="D23" s="752">
        <v>42</v>
      </c>
      <c r="E23" s="819">
        <f t="shared" si="0"/>
        <v>601.5366</v>
      </c>
      <c r="F23" s="819">
        <f t="shared" si="1"/>
        <v>601.5366</v>
      </c>
      <c r="G23" s="752">
        <v>0</v>
      </c>
      <c r="H23" s="752">
        <v>0</v>
      </c>
      <c r="I23" s="819">
        <f t="shared" si="2"/>
        <v>120.30732</v>
      </c>
      <c r="J23" s="1785"/>
      <c r="K23" s="1216">
        <v>2927</v>
      </c>
      <c r="L23" s="832">
        <f t="shared" si="3"/>
        <v>21.128371538400003</v>
      </c>
    </row>
    <row r="24" spans="1:12" ht="21" customHeight="1">
      <c r="A24" s="1786" t="s">
        <v>756</v>
      </c>
      <c r="B24" s="1787"/>
      <c r="C24" s="835">
        <f>SUM(C11:C23)</f>
        <v>706092</v>
      </c>
      <c r="D24" s="835" t="s">
        <v>7</v>
      </c>
      <c r="E24" s="820">
        <f>SUM(E11:E23)</f>
        <v>2965.5863999999997</v>
      </c>
      <c r="F24" s="820">
        <f>SUM(F11:F23)</f>
        <v>2965.5863999999997</v>
      </c>
      <c r="G24" s="835">
        <f>SUM(G11:G23)</f>
        <v>0</v>
      </c>
      <c r="H24" s="835">
        <f>SUM(H11:H23)</f>
        <v>0</v>
      </c>
      <c r="I24" s="820">
        <f>SUM(I11:I23)</f>
        <v>593.1172800000002</v>
      </c>
      <c r="J24" s="759">
        <f>SUM(J11:J23)</f>
        <v>0</v>
      </c>
      <c r="K24" s="1217">
        <v>2927</v>
      </c>
      <c r="L24" s="831">
        <f>SUM(L11:L23)</f>
        <v>104.1632567136</v>
      </c>
    </row>
    <row r="25" spans="1:10" ht="12.75">
      <c r="A25" s="1153"/>
      <c r="B25" s="1153"/>
      <c r="C25" s="1153"/>
      <c r="D25" s="1153"/>
      <c r="E25" s="1153"/>
      <c r="F25" s="1153"/>
      <c r="G25" s="1153"/>
      <c r="H25" s="1153"/>
      <c r="I25" s="1153"/>
      <c r="J25" s="1153"/>
    </row>
    <row r="26" spans="1:12" ht="62.25" customHeight="1">
      <c r="A26" s="137" t="s">
        <v>9</v>
      </c>
      <c r="D26" s="137"/>
      <c r="F26" s="137"/>
      <c r="G26" s="137"/>
      <c r="H26" s="137"/>
      <c r="I26" s="1281" t="s">
        <v>723</v>
      </c>
      <c r="J26" s="1281"/>
      <c r="K26" s="1281"/>
      <c r="L26" s="1281"/>
    </row>
  </sheetData>
  <sheetProtection/>
  <mergeCells count="17">
    <mergeCell ref="J11:J23"/>
    <mergeCell ref="A24:B24"/>
    <mergeCell ref="K8:L8"/>
    <mergeCell ref="I26:L26"/>
    <mergeCell ref="H7:J7"/>
    <mergeCell ref="A8:A9"/>
    <mergeCell ref="B8:B9"/>
    <mergeCell ref="C8:C9"/>
    <mergeCell ref="D8:D9"/>
    <mergeCell ref="E8:H8"/>
    <mergeCell ref="I8:J8"/>
    <mergeCell ref="A6:J6"/>
    <mergeCell ref="D1:E1"/>
    <mergeCell ref="K1:L1"/>
    <mergeCell ref="A2:J2"/>
    <mergeCell ref="A3:J3"/>
    <mergeCell ref="A4:J5"/>
  </mergeCells>
  <printOptions horizontalCentered="1"/>
  <pageMargins left="0.72" right="0.2" top="0.2" bottom="0.2" header="0.2" footer="0.2"/>
  <pageSetup horizontalDpi="600" verticalDpi="6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0FD9C6"/>
    <pageSetUpPr fitToPage="1"/>
  </sheetPr>
  <dimension ref="A1:L26"/>
  <sheetViews>
    <sheetView view="pageBreakPreview" zoomScaleNormal="70" zoomScaleSheetLayoutView="100" zoomScalePageLayoutView="0" workbookViewId="0" topLeftCell="A1">
      <selection activeCell="G34" sqref="G34"/>
    </sheetView>
  </sheetViews>
  <sheetFormatPr defaultColWidth="9.140625" defaultRowHeight="12.75"/>
  <cols>
    <col min="1" max="1" width="5.57421875" style="758" customWidth="1"/>
    <col min="2" max="2" width="13.8515625" style="758" customWidth="1"/>
    <col min="3" max="3" width="10.28125" style="758" customWidth="1"/>
    <col min="4" max="4" width="12.8515625" style="758" customWidth="1"/>
    <col min="5" max="5" width="10.00390625" style="758" customWidth="1"/>
    <col min="6" max="6" width="9.7109375" style="758" customWidth="1"/>
    <col min="7" max="7" width="8.00390625" style="758" customWidth="1"/>
    <col min="8" max="8" width="8.140625" style="758" customWidth="1"/>
    <col min="9" max="9" width="9.421875" style="758" customWidth="1"/>
    <col min="10" max="10" width="8.140625" style="758" customWidth="1"/>
    <col min="11" max="12" width="11.28125" style="758" customWidth="1"/>
    <col min="13" max="16384" width="9.140625" style="758" customWidth="1"/>
  </cols>
  <sheetData>
    <row r="1" spans="4:12" ht="12.75" customHeight="1">
      <c r="D1" s="1276"/>
      <c r="E1" s="1276"/>
      <c r="K1" s="1780" t="s">
        <v>605</v>
      </c>
      <c r="L1" s="1780"/>
    </row>
    <row r="2" spans="1:10" ht="15.75">
      <c r="A2" s="1278" t="s">
        <v>0</v>
      </c>
      <c r="B2" s="1278"/>
      <c r="C2" s="1278"/>
      <c r="D2" s="1278"/>
      <c r="E2" s="1278"/>
      <c r="F2" s="1278"/>
      <c r="G2" s="1278"/>
      <c r="H2" s="1278"/>
      <c r="I2" s="1278"/>
      <c r="J2" s="1278"/>
    </row>
    <row r="3" spans="1:10" ht="18">
      <c r="A3" s="1781" t="s">
        <v>655</v>
      </c>
      <c r="B3" s="1781"/>
      <c r="C3" s="1781"/>
      <c r="D3" s="1781"/>
      <c r="E3" s="1781"/>
      <c r="F3" s="1781"/>
      <c r="G3" s="1781"/>
      <c r="H3" s="1781"/>
      <c r="I3" s="1781"/>
      <c r="J3" s="1781"/>
    </row>
    <row r="4" spans="1:10" ht="9.75" customHeight="1">
      <c r="A4" s="1797" t="s">
        <v>714</v>
      </c>
      <c r="B4" s="1797"/>
      <c r="C4" s="1797"/>
      <c r="D4" s="1797"/>
      <c r="E4" s="1797"/>
      <c r="F4" s="1797"/>
      <c r="G4" s="1797"/>
      <c r="H4" s="1797"/>
      <c r="I4" s="1797"/>
      <c r="J4" s="1797"/>
    </row>
    <row r="5" spans="1:10" s="833" customFormat="1" ht="18.75" customHeight="1">
      <c r="A5" s="1797"/>
      <c r="B5" s="1797"/>
      <c r="C5" s="1797"/>
      <c r="D5" s="1797"/>
      <c r="E5" s="1797"/>
      <c r="F5" s="1797"/>
      <c r="G5" s="1797"/>
      <c r="H5" s="1797"/>
      <c r="I5" s="1797"/>
      <c r="J5" s="1797"/>
    </row>
    <row r="6" spans="1:10" ht="12.75">
      <c r="A6" s="1779"/>
      <c r="B6" s="1779"/>
      <c r="C6" s="1779"/>
      <c r="D6" s="1779"/>
      <c r="E6" s="1779"/>
      <c r="F6" s="1779"/>
      <c r="G6" s="1779"/>
      <c r="H6" s="1779"/>
      <c r="I6" s="1779"/>
      <c r="J6" s="1779"/>
    </row>
    <row r="7" spans="1:10" ht="12.75">
      <c r="A7" s="1798" t="s">
        <v>741</v>
      </c>
      <c r="B7" s="1798"/>
      <c r="C7" s="1798"/>
      <c r="D7" s="818"/>
      <c r="H7" s="1790"/>
      <c r="I7" s="1790"/>
      <c r="J7" s="1790"/>
    </row>
    <row r="8" spans="1:12" ht="24.75" customHeight="1">
      <c r="A8" s="1372" t="s">
        <v>2</v>
      </c>
      <c r="B8" s="1372" t="s">
        <v>3</v>
      </c>
      <c r="C8" s="1791" t="s">
        <v>443</v>
      </c>
      <c r="D8" s="1285" t="s">
        <v>76</v>
      </c>
      <c r="E8" s="1372" t="s">
        <v>77</v>
      </c>
      <c r="F8" s="1372"/>
      <c r="G8" s="1372"/>
      <c r="H8" s="1372"/>
      <c r="I8" s="1372" t="s">
        <v>602</v>
      </c>
      <c r="J8" s="1372"/>
      <c r="K8" s="1788" t="s">
        <v>908</v>
      </c>
      <c r="L8" s="1789"/>
    </row>
    <row r="9" spans="1:12" ht="44.25" customHeight="1">
      <c r="A9" s="1372"/>
      <c r="B9" s="1372"/>
      <c r="C9" s="1792"/>
      <c r="D9" s="1288"/>
      <c r="E9" s="757" t="s">
        <v>161</v>
      </c>
      <c r="F9" s="757" t="s">
        <v>106</v>
      </c>
      <c r="G9" s="757" t="s">
        <v>107</v>
      </c>
      <c r="H9" s="757" t="s">
        <v>400</v>
      </c>
      <c r="I9" s="757" t="s">
        <v>13</v>
      </c>
      <c r="J9" s="757" t="s">
        <v>603</v>
      </c>
      <c r="K9" s="834" t="s">
        <v>906</v>
      </c>
      <c r="L9" s="834" t="s">
        <v>907</v>
      </c>
    </row>
    <row r="10" spans="1:12" s="137" customFormat="1" ht="12.75">
      <c r="A10" s="757">
        <v>1</v>
      </c>
      <c r="B10" s="757">
        <v>2</v>
      </c>
      <c r="C10" s="757">
        <v>3</v>
      </c>
      <c r="D10" s="757">
        <v>8</v>
      </c>
      <c r="E10" s="757">
        <v>9</v>
      </c>
      <c r="F10" s="757">
        <v>10</v>
      </c>
      <c r="G10" s="757">
        <v>11</v>
      </c>
      <c r="H10" s="757">
        <v>12</v>
      </c>
      <c r="I10" s="757">
        <v>13</v>
      </c>
      <c r="J10" s="757">
        <v>14</v>
      </c>
      <c r="K10" s="47">
        <v>15</v>
      </c>
      <c r="L10" s="47">
        <v>16</v>
      </c>
    </row>
    <row r="11" spans="1:12" ht="22.5" customHeight="1">
      <c r="A11" s="798">
        <v>1</v>
      </c>
      <c r="B11" s="799" t="s">
        <v>743</v>
      </c>
      <c r="C11" s="752">
        <v>0</v>
      </c>
      <c r="D11" s="752">
        <v>42</v>
      </c>
      <c r="E11" s="819">
        <f>F11</f>
        <v>0</v>
      </c>
      <c r="F11" s="819">
        <f>C11*D11*0.00015</f>
        <v>0</v>
      </c>
      <c r="G11" s="752">
        <v>0</v>
      </c>
      <c r="H11" s="752">
        <v>0</v>
      </c>
      <c r="I11" s="819">
        <f>C11*D11*0.00003</f>
        <v>0</v>
      </c>
      <c r="J11" s="1783" t="s">
        <v>905</v>
      </c>
      <c r="K11" s="1216">
        <v>2927</v>
      </c>
      <c r="L11" s="832">
        <f>(E11+I11)*2927/100000</f>
        <v>0</v>
      </c>
    </row>
    <row r="12" spans="1:12" ht="22.5" customHeight="1">
      <c r="A12" s="798">
        <v>2</v>
      </c>
      <c r="B12" s="799" t="s">
        <v>744</v>
      </c>
      <c r="C12" s="752">
        <v>47309</v>
      </c>
      <c r="D12" s="752">
        <v>42</v>
      </c>
      <c r="E12" s="819">
        <f aca="true" t="shared" si="0" ref="E12:E23">F12</f>
        <v>298.0467</v>
      </c>
      <c r="F12" s="819">
        <f aca="true" t="shared" si="1" ref="F12:F23">C12*D12*0.00015</f>
        <v>298.0467</v>
      </c>
      <c r="G12" s="752">
        <v>0</v>
      </c>
      <c r="H12" s="752">
        <v>0</v>
      </c>
      <c r="I12" s="819">
        <f aca="true" t="shared" si="2" ref="I12:I23">C12*D12*0.00003</f>
        <v>59.60934</v>
      </c>
      <c r="J12" s="1784"/>
      <c r="K12" s="1216">
        <v>2927</v>
      </c>
      <c r="L12" s="832">
        <f aca="true" t="shared" si="3" ref="L12:L23">(E12+I12)*2927/100000</f>
        <v>10.468592290799998</v>
      </c>
    </row>
    <row r="13" spans="1:12" ht="22.5" customHeight="1">
      <c r="A13" s="798">
        <v>3</v>
      </c>
      <c r="B13" s="799" t="s">
        <v>745</v>
      </c>
      <c r="C13" s="752">
        <v>80261</v>
      </c>
      <c r="D13" s="752">
        <v>42</v>
      </c>
      <c r="E13" s="819">
        <f t="shared" si="0"/>
        <v>505.64429999999993</v>
      </c>
      <c r="F13" s="819">
        <f t="shared" si="1"/>
        <v>505.64429999999993</v>
      </c>
      <c r="G13" s="752">
        <v>0</v>
      </c>
      <c r="H13" s="752">
        <v>0</v>
      </c>
      <c r="I13" s="819">
        <f t="shared" si="2"/>
        <v>101.12886</v>
      </c>
      <c r="J13" s="1784"/>
      <c r="K13" s="1216">
        <v>2927</v>
      </c>
      <c r="L13" s="832">
        <f t="shared" si="3"/>
        <v>17.7602503932</v>
      </c>
    </row>
    <row r="14" spans="1:12" ht="22.5" customHeight="1">
      <c r="A14" s="798">
        <v>4</v>
      </c>
      <c r="B14" s="799" t="s">
        <v>746</v>
      </c>
      <c r="C14" s="752">
        <v>0</v>
      </c>
      <c r="D14" s="752">
        <v>42</v>
      </c>
      <c r="E14" s="819">
        <f t="shared" si="0"/>
        <v>0</v>
      </c>
      <c r="F14" s="819">
        <f t="shared" si="1"/>
        <v>0</v>
      </c>
      <c r="G14" s="752">
        <v>0</v>
      </c>
      <c r="H14" s="752">
        <v>0</v>
      </c>
      <c r="I14" s="819">
        <f t="shared" si="2"/>
        <v>0</v>
      </c>
      <c r="J14" s="1784"/>
      <c r="K14" s="1216">
        <v>2927</v>
      </c>
      <c r="L14" s="832">
        <f t="shared" si="3"/>
        <v>0</v>
      </c>
    </row>
    <row r="15" spans="1:12" ht="22.5" customHeight="1">
      <c r="A15" s="798">
        <v>5</v>
      </c>
      <c r="B15" s="799" t="s">
        <v>747</v>
      </c>
      <c r="C15" s="752">
        <v>0</v>
      </c>
      <c r="D15" s="752">
        <v>42</v>
      </c>
      <c r="E15" s="819">
        <f t="shared" si="0"/>
        <v>0</v>
      </c>
      <c r="F15" s="819">
        <f t="shared" si="1"/>
        <v>0</v>
      </c>
      <c r="G15" s="752">
        <v>0</v>
      </c>
      <c r="H15" s="752">
        <v>0</v>
      </c>
      <c r="I15" s="819">
        <f t="shared" si="2"/>
        <v>0</v>
      </c>
      <c r="J15" s="1784"/>
      <c r="K15" s="1216">
        <v>2927</v>
      </c>
      <c r="L15" s="832">
        <f t="shared" si="3"/>
        <v>0</v>
      </c>
    </row>
    <row r="16" spans="1:12" ht="22.5" customHeight="1">
      <c r="A16" s="798">
        <v>6</v>
      </c>
      <c r="B16" s="799" t="s">
        <v>748</v>
      </c>
      <c r="C16" s="752">
        <v>0</v>
      </c>
      <c r="D16" s="752">
        <v>42</v>
      </c>
      <c r="E16" s="819">
        <f t="shared" si="0"/>
        <v>0</v>
      </c>
      <c r="F16" s="819">
        <f t="shared" si="1"/>
        <v>0</v>
      </c>
      <c r="G16" s="752">
        <v>0</v>
      </c>
      <c r="H16" s="752">
        <v>0</v>
      </c>
      <c r="I16" s="819">
        <f t="shared" si="2"/>
        <v>0</v>
      </c>
      <c r="J16" s="1784"/>
      <c r="K16" s="1216">
        <v>2927</v>
      </c>
      <c r="L16" s="832">
        <f t="shared" si="3"/>
        <v>0</v>
      </c>
    </row>
    <row r="17" spans="1:12" ht="22.5" customHeight="1">
      <c r="A17" s="798">
        <v>7</v>
      </c>
      <c r="B17" s="799" t="s">
        <v>749</v>
      </c>
      <c r="C17" s="752">
        <v>0</v>
      </c>
      <c r="D17" s="752">
        <v>42</v>
      </c>
      <c r="E17" s="819">
        <f t="shared" si="0"/>
        <v>0</v>
      </c>
      <c r="F17" s="819">
        <f t="shared" si="1"/>
        <v>0</v>
      </c>
      <c r="G17" s="752">
        <v>0</v>
      </c>
      <c r="H17" s="752">
        <v>0</v>
      </c>
      <c r="I17" s="819">
        <f t="shared" si="2"/>
        <v>0</v>
      </c>
      <c r="J17" s="1784"/>
      <c r="K17" s="1216">
        <v>2927</v>
      </c>
      <c r="L17" s="832">
        <f t="shared" si="3"/>
        <v>0</v>
      </c>
    </row>
    <row r="18" spans="1:12" ht="22.5" customHeight="1">
      <c r="A18" s="798">
        <v>8</v>
      </c>
      <c r="B18" s="799" t="s">
        <v>750</v>
      </c>
      <c r="C18" s="752">
        <v>71654</v>
      </c>
      <c r="D18" s="752">
        <v>42</v>
      </c>
      <c r="E18" s="819">
        <f t="shared" si="0"/>
        <v>451.42019999999997</v>
      </c>
      <c r="F18" s="819">
        <f t="shared" si="1"/>
        <v>451.42019999999997</v>
      </c>
      <c r="G18" s="752">
        <v>0</v>
      </c>
      <c r="H18" s="752">
        <v>0</v>
      </c>
      <c r="I18" s="819">
        <f t="shared" si="2"/>
        <v>90.28404</v>
      </c>
      <c r="J18" s="1784"/>
      <c r="K18" s="1216">
        <v>2927</v>
      </c>
      <c r="L18" s="832">
        <f t="shared" si="3"/>
        <v>15.8556831048</v>
      </c>
    </row>
    <row r="19" spans="1:12" ht="22.5" customHeight="1">
      <c r="A19" s="798">
        <v>9</v>
      </c>
      <c r="B19" s="799" t="s">
        <v>751</v>
      </c>
      <c r="C19" s="752">
        <v>30023</v>
      </c>
      <c r="D19" s="752">
        <v>42</v>
      </c>
      <c r="E19" s="819">
        <f t="shared" si="0"/>
        <v>189.14489999999998</v>
      </c>
      <c r="F19" s="819">
        <f t="shared" si="1"/>
        <v>189.14489999999998</v>
      </c>
      <c r="G19" s="752">
        <v>0</v>
      </c>
      <c r="H19" s="752">
        <v>0</v>
      </c>
      <c r="I19" s="819">
        <f t="shared" si="2"/>
        <v>37.82898</v>
      </c>
      <c r="J19" s="1784"/>
      <c r="K19" s="1216">
        <v>2927</v>
      </c>
      <c r="L19" s="832">
        <f t="shared" si="3"/>
        <v>6.643525467599999</v>
      </c>
    </row>
    <row r="20" spans="1:12" ht="22.5" customHeight="1">
      <c r="A20" s="798">
        <v>10</v>
      </c>
      <c r="B20" s="799" t="s">
        <v>752</v>
      </c>
      <c r="C20" s="752">
        <v>42001</v>
      </c>
      <c r="D20" s="752">
        <v>42</v>
      </c>
      <c r="E20" s="819">
        <f t="shared" si="0"/>
        <v>264.6063</v>
      </c>
      <c r="F20" s="819">
        <f t="shared" si="1"/>
        <v>264.6063</v>
      </c>
      <c r="G20" s="752">
        <v>0</v>
      </c>
      <c r="H20" s="752">
        <v>0</v>
      </c>
      <c r="I20" s="819">
        <f t="shared" si="2"/>
        <v>52.921260000000004</v>
      </c>
      <c r="J20" s="1784"/>
      <c r="K20" s="1216">
        <v>2927</v>
      </c>
      <c r="L20" s="832">
        <f t="shared" si="3"/>
        <v>9.2940316812</v>
      </c>
    </row>
    <row r="21" spans="1:12" ht="22.5" customHeight="1">
      <c r="A21" s="798">
        <v>11</v>
      </c>
      <c r="B21" s="799" t="s">
        <v>753</v>
      </c>
      <c r="C21" s="752">
        <v>63956</v>
      </c>
      <c r="D21" s="752">
        <v>42</v>
      </c>
      <c r="E21" s="819">
        <f t="shared" si="0"/>
        <v>402.92279999999994</v>
      </c>
      <c r="F21" s="819">
        <f t="shared" si="1"/>
        <v>402.92279999999994</v>
      </c>
      <c r="G21" s="752">
        <v>0</v>
      </c>
      <c r="H21" s="752">
        <v>0</v>
      </c>
      <c r="I21" s="819">
        <f t="shared" si="2"/>
        <v>80.58456</v>
      </c>
      <c r="J21" s="1784"/>
      <c r="K21" s="1216">
        <v>2927</v>
      </c>
      <c r="L21" s="832">
        <f t="shared" si="3"/>
        <v>14.152260427199998</v>
      </c>
    </row>
    <row r="22" spans="1:12" ht="22.5" customHeight="1">
      <c r="A22" s="798">
        <v>12</v>
      </c>
      <c r="B22" s="799" t="s">
        <v>754</v>
      </c>
      <c r="C22" s="752">
        <v>109721</v>
      </c>
      <c r="D22" s="752">
        <v>42</v>
      </c>
      <c r="E22" s="819">
        <f t="shared" si="0"/>
        <v>691.2422999999999</v>
      </c>
      <c r="F22" s="819">
        <f t="shared" si="1"/>
        <v>691.2422999999999</v>
      </c>
      <c r="G22" s="752">
        <v>0</v>
      </c>
      <c r="H22" s="752">
        <v>0</v>
      </c>
      <c r="I22" s="819">
        <f t="shared" si="2"/>
        <v>138.24846</v>
      </c>
      <c r="J22" s="1784"/>
      <c r="K22" s="1216">
        <v>2927</v>
      </c>
      <c r="L22" s="832">
        <f t="shared" si="3"/>
        <v>24.279194545199996</v>
      </c>
    </row>
    <row r="23" spans="1:12" ht="22.5" customHeight="1">
      <c r="A23" s="798">
        <v>13</v>
      </c>
      <c r="B23" s="799" t="s">
        <v>755</v>
      </c>
      <c r="C23" s="752">
        <v>106476</v>
      </c>
      <c r="D23" s="752">
        <v>42</v>
      </c>
      <c r="E23" s="819">
        <f t="shared" si="0"/>
        <v>670.7987999999999</v>
      </c>
      <c r="F23" s="819">
        <f t="shared" si="1"/>
        <v>670.7987999999999</v>
      </c>
      <c r="G23" s="752">
        <v>0</v>
      </c>
      <c r="H23" s="752">
        <v>0</v>
      </c>
      <c r="I23" s="819">
        <f t="shared" si="2"/>
        <v>134.15976</v>
      </c>
      <c r="J23" s="1785"/>
      <c r="K23" s="1216">
        <v>2927</v>
      </c>
      <c r="L23" s="832">
        <f t="shared" si="3"/>
        <v>23.561137051199996</v>
      </c>
    </row>
    <row r="24" spans="1:12" ht="22.5" customHeight="1">
      <c r="A24" s="1786" t="s">
        <v>756</v>
      </c>
      <c r="B24" s="1787"/>
      <c r="C24" s="835">
        <f>SUM(C11:C23)</f>
        <v>551401</v>
      </c>
      <c r="D24" s="835" t="s">
        <v>7</v>
      </c>
      <c r="E24" s="820">
        <f>SUM(E11:E23)</f>
        <v>3473.8262999999997</v>
      </c>
      <c r="F24" s="820">
        <f>SUM(F11:F23)</f>
        <v>3473.8262999999997</v>
      </c>
      <c r="G24" s="835">
        <f>SUM(G11:G23)</f>
        <v>0</v>
      </c>
      <c r="H24" s="835">
        <f>SUM(H11:H23)</f>
        <v>0</v>
      </c>
      <c r="I24" s="820">
        <f>SUM(I11:I23)</f>
        <v>694.76526</v>
      </c>
      <c r="J24" s="759" t="s">
        <v>7</v>
      </c>
      <c r="K24" s="1217">
        <v>2927</v>
      </c>
      <c r="L24" s="831">
        <f>SUM(L11:L23)</f>
        <v>122.01467496119999</v>
      </c>
    </row>
    <row r="25" spans="1:10" ht="18" customHeight="1">
      <c r="A25" s="1154"/>
      <c r="B25" s="1154"/>
      <c r="C25" s="1154"/>
      <c r="D25" s="1154"/>
      <c r="E25" s="1154"/>
      <c r="F25" s="1154"/>
      <c r="G25" s="1154"/>
      <c r="H25" s="1154"/>
      <c r="I25" s="1154"/>
      <c r="J25" s="1154"/>
    </row>
    <row r="26" spans="1:12" ht="62.25" customHeight="1">
      <c r="A26" s="137" t="s">
        <v>9</v>
      </c>
      <c r="C26" s="1094"/>
      <c r="D26" s="137"/>
      <c r="F26" s="137"/>
      <c r="G26" s="137"/>
      <c r="H26" s="137"/>
      <c r="I26" s="1281" t="s">
        <v>723</v>
      </c>
      <c r="J26" s="1281"/>
      <c r="K26" s="1281"/>
      <c r="L26" s="1281"/>
    </row>
  </sheetData>
  <sheetProtection/>
  <mergeCells count="18">
    <mergeCell ref="J11:J23"/>
    <mergeCell ref="A24:B24"/>
    <mergeCell ref="K8:L8"/>
    <mergeCell ref="I26:L26"/>
    <mergeCell ref="A7:C7"/>
    <mergeCell ref="H7:J7"/>
    <mergeCell ref="A8:A9"/>
    <mergeCell ref="B8:B9"/>
    <mergeCell ref="C8:C9"/>
    <mergeCell ref="D8:D9"/>
    <mergeCell ref="E8:H8"/>
    <mergeCell ref="I8:J8"/>
    <mergeCell ref="A6:J6"/>
    <mergeCell ref="D1:E1"/>
    <mergeCell ref="K1:L1"/>
    <mergeCell ref="A2:J2"/>
    <mergeCell ref="A3:J3"/>
    <mergeCell ref="A4:J5"/>
  </mergeCells>
  <printOptions horizontalCentered="1"/>
  <pageMargins left="0.708661417322835" right="0.2" top="0.236220472440945" bottom="0.2" header="0.2" footer="0.2"/>
  <pageSetup fitToHeight="1" fitToWidth="1" horizontalDpi="600" verticalDpi="600" orientation="landscape" paperSize="9" scale="92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0FD9C6"/>
  </sheetPr>
  <dimension ref="A1:AR26"/>
  <sheetViews>
    <sheetView view="pageBreakPreview" zoomScale="70" zoomScaleSheetLayoutView="70" zoomScalePageLayoutView="0" workbookViewId="0" topLeftCell="A1">
      <selection activeCell="G34" sqref="G34"/>
    </sheetView>
  </sheetViews>
  <sheetFormatPr defaultColWidth="9.140625" defaultRowHeight="12.75"/>
  <cols>
    <col min="1" max="1" width="9.140625" style="839" customWidth="1"/>
    <col min="2" max="2" width="16.7109375" style="839" customWidth="1"/>
    <col min="3" max="4" width="8.57421875" style="839" customWidth="1"/>
    <col min="5" max="5" width="8.7109375" style="839" customWidth="1"/>
    <col min="6" max="6" width="7.140625" style="839" customWidth="1"/>
    <col min="7" max="7" width="8.7109375" style="839" customWidth="1"/>
    <col min="8" max="8" width="9.28125" style="839" customWidth="1"/>
    <col min="9" max="9" width="9.140625" style="839" customWidth="1"/>
    <col min="10" max="10" width="8.00390625" style="839" customWidth="1"/>
    <col min="11" max="11" width="7.00390625" style="839" customWidth="1"/>
    <col min="12" max="12" width="7.28125" style="839" customWidth="1"/>
    <col min="13" max="13" width="7.421875" style="839" customWidth="1"/>
    <col min="14" max="14" width="7.00390625" style="839" customWidth="1"/>
    <col min="15" max="15" width="9.8515625" style="839" customWidth="1"/>
    <col min="16" max="16" width="11.28125" style="839" customWidth="1"/>
    <col min="17" max="17" width="10.00390625" style="839" customWidth="1"/>
    <col min="18" max="18" width="12.28125" style="839" customWidth="1"/>
    <col min="19" max="19" width="9.140625" style="839" hidden="1" customWidth="1"/>
    <col min="20" max="20" width="9.140625" style="839" customWidth="1"/>
    <col min="21" max="16384" width="9.140625" style="840" customWidth="1"/>
  </cols>
  <sheetData>
    <row r="1" spans="1:20" s="61" customFormat="1" ht="15.75">
      <c r="A1" s="46"/>
      <c r="B1" s="46"/>
      <c r="C1" s="46"/>
      <c r="D1" s="46"/>
      <c r="E1" s="46"/>
      <c r="F1" s="46"/>
      <c r="G1" s="1755" t="s">
        <v>0</v>
      </c>
      <c r="H1" s="1755"/>
      <c r="I1" s="1755"/>
      <c r="J1" s="1755"/>
      <c r="K1" s="1755"/>
      <c r="L1" s="1755"/>
      <c r="M1" s="1755"/>
      <c r="N1" s="765"/>
      <c r="O1" s="765"/>
      <c r="P1" s="46"/>
      <c r="Q1" s="837" t="s">
        <v>490</v>
      </c>
      <c r="S1" s="46"/>
      <c r="T1" s="46"/>
    </row>
    <row r="2" spans="1:20" s="61" customFormat="1" ht="20.25">
      <c r="A2" s="46"/>
      <c r="B2" s="766"/>
      <c r="C2" s="46"/>
      <c r="D2" s="46"/>
      <c r="E2" s="1807" t="s">
        <v>655</v>
      </c>
      <c r="F2" s="1807"/>
      <c r="G2" s="1807"/>
      <c r="H2" s="1807"/>
      <c r="I2" s="1807"/>
      <c r="J2" s="1807"/>
      <c r="K2" s="1807"/>
      <c r="L2" s="1807"/>
      <c r="M2" s="1807"/>
      <c r="N2" s="1807"/>
      <c r="O2" s="1807"/>
      <c r="P2" s="46"/>
      <c r="Q2" s="46"/>
      <c r="R2" s="46"/>
      <c r="S2" s="46"/>
      <c r="T2" s="46"/>
    </row>
    <row r="3" spans="1:20" s="61" customFormat="1" ht="20.25">
      <c r="A3" s="46"/>
      <c r="B3" s="838"/>
      <c r="C3" s="838"/>
      <c r="D3" s="838"/>
      <c r="E3" s="838"/>
      <c r="F3" s="838"/>
      <c r="G3" s="838"/>
      <c r="H3" s="838"/>
      <c r="I3" s="838"/>
      <c r="J3" s="838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2:19" ht="18">
      <c r="B4" s="1808" t="s">
        <v>715</v>
      </c>
      <c r="C4" s="1808"/>
      <c r="D4" s="1808"/>
      <c r="E4" s="1808"/>
      <c r="F4" s="1808"/>
      <c r="G4" s="1808"/>
      <c r="H4" s="1808"/>
      <c r="I4" s="1808"/>
      <c r="J4" s="1808"/>
      <c r="K4" s="1808"/>
      <c r="L4" s="1808"/>
      <c r="M4" s="1808"/>
      <c r="N4" s="1808"/>
      <c r="O4" s="1808"/>
      <c r="P4" s="1808"/>
      <c r="Q4" s="1808"/>
      <c r="R4" s="1808"/>
      <c r="S4" s="1808"/>
    </row>
    <row r="5" spans="3:19" ht="15">
      <c r="C5" s="841"/>
      <c r="D5" s="841"/>
      <c r="E5" s="841"/>
      <c r="F5" s="841"/>
      <c r="G5" s="841"/>
      <c r="H5" s="841"/>
      <c r="M5" s="841"/>
      <c r="N5" s="841"/>
      <c r="O5" s="841"/>
      <c r="P5" s="841"/>
      <c r="Q5" s="841"/>
      <c r="R5" s="841"/>
      <c r="S5" s="841"/>
    </row>
    <row r="6" spans="1:2" ht="15">
      <c r="A6" s="805" t="s">
        <v>793</v>
      </c>
      <c r="B6" s="805"/>
    </row>
    <row r="7" spans="1:20" s="843" customFormat="1" ht="42" customHeight="1">
      <c r="A7" s="1809" t="s">
        <v>2</v>
      </c>
      <c r="B7" s="1810" t="s">
        <v>3</v>
      </c>
      <c r="C7" s="1812" t="s">
        <v>216</v>
      </c>
      <c r="D7" s="1812"/>
      <c r="E7" s="1812"/>
      <c r="F7" s="1812"/>
      <c r="G7" s="1813" t="s">
        <v>910</v>
      </c>
      <c r="H7" s="1814"/>
      <c r="I7" s="1814"/>
      <c r="J7" s="1815"/>
      <c r="K7" s="1813" t="s">
        <v>188</v>
      </c>
      <c r="L7" s="1814"/>
      <c r="M7" s="1814"/>
      <c r="N7" s="1815"/>
      <c r="O7" s="1813" t="s">
        <v>98</v>
      </c>
      <c r="P7" s="1814"/>
      <c r="Q7" s="1814"/>
      <c r="R7" s="1816"/>
      <c r="S7" s="842"/>
      <c r="T7" s="842"/>
    </row>
    <row r="8" spans="1:20" s="847" customFormat="1" ht="62.25" customHeight="1">
      <c r="A8" s="1809"/>
      <c r="B8" s="1811"/>
      <c r="C8" s="844" t="s">
        <v>911</v>
      </c>
      <c r="D8" s="844" t="s">
        <v>88</v>
      </c>
      <c r="E8" s="844" t="s">
        <v>89</v>
      </c>
      <c r="F8" s="844" t="s">
        <v>13</v>
      </c>
      <c r="G8" s="844" t="s">
        <v>911</v>
      </c>
      <c r="H8" s="844" t="s">
        <v>88</v>
      </c>
      <c r="I8" s="844" t="s">
        <v>89</v>
      </c>
      <c r="J8" s="844" t="s">
        <v>13</v>
      </c>
      <c r="K8" s="844" t="s">
        <v>84</v>
      </c>
      <c r="L8" s="844" t="s">
        <v>88</v>
      </c>
      <c r="M8" s="844" t="s">
        <v>89</v>
      </c>
      <c r="N8" s="844" t="s">
        <v>13</v>
      </c>
      <c r="O8" s="844" t="s">
        <v>128</v>
      </c>
      <c r="P8" s="844" t="s">
        <v>129</v>
      </c>
      <c r="Q8" s="845" t="s">
        <v>130</v>
      </c>
      <c r="R8" s="844" t="s">
        <v>131</v>
      </c>
      <c r="S8" s="846"/>
      <c r="T8" s="846"/>
    </row>
    <row r="9" spans="1:20" s="851" customFormat="1" ht="15.75" customHeight="1">
      <c r="A9" s="763">
        <v>1</v>
      </c>
      <c r="B9" s="848">
        <v>2</v>
      </c>
      <c r="C9" s="849">
        <v>3</v>
      </c>
      <c r="D9" s="849">
        <v>4</v>
      </c>
      <c r="E9" s="849">
        <v>5</v>
      </c>
      <c r="F9" s="849">
        <v>6</v>
      </c>
      <c r="G9" s="849">
        <v>7</v>
      </c>
      <c r="H9" s="849">
        <v>8</v>
      </c>
      <c r="I9" s="849">
        <v>9</v>
      </c>
      <c r="J9" s="849">
        <v>10</v>
      </c>
      <c r="K9" s="849">
        <v>11</v>
      </c>
      <c r="L9" s="849">
        <v>12</v>
      </c>
      <c r="M9" s="849">
        <v>13</v>
      </c>
      <c r="N9" s="849">
        <v>14</v>
      </c>
      <c r="O9" s="849">
        <v>15</v>
      </c>
      <c r="P9" s="849">
        <v>16</v>
      </c>
      <c r="Q9" s="849">
        <v>17</v>
      </c>
      <c r="R9" s="848">
        <v>18</v>
      </c>
      <c r="S9" s="850"/>
      <c r="T9" s="850"/>
    </row>
    <row r="10" spans="1:20" s="854" customFormat="1" ht="25.5" customHeight="1">
      <c r="A10" s="503">
        <v>1</v>
      </c>
      <c r="B10" s="852" t="s">
        <v>743</v>
      </c>
      <c r="C10" s="1799" t="s">
        <v>912</v>
      </c>
      <c r="D10" s="1800"/>
      <c r="E10" s="1800"/>
      <c r="F10" s="1800"/>
      <c r="G10" s="1800"/>
      <c r="H10" s="1800"/>
      <c r="I10" s="1800"/>
      <c r="J10" s="1800"/>
      <c r="K10" s="1800"/>
      <c r="L10" s="1800"/>
      <c r="M10" s="1800"/>
      <c r="N10" s="1800"/>
      <c r="O10" s="1800"/>
      <c r="P10" s="1800"/>
      <c r="Q10" s="1800"/>
      <c r="R10" s="1801"/>
      <c r="S10" s="853"/>
      <c r="T10" s="853"/>
    </row>
    <row r="11" spans="1:20" s="854" customFormat="1" ht="25.5" customHeight="1">
      <c r="A11" s="503">
        <v>2</v>
      </c>
      <c r="B11" s="852" t="s">
        <v>744</v>
      </c>
      <c r="C11" s="1802"/>
      <c r="D11" s="1803"/>
      <c r="E11" s="1803"/>
      <c r="F11" s="1803"/>
      <c r="G11" s="1803"/>
      <c r="H11" s="1803"/>
      <c r="I11" s="1803"/>
      <c r="J11" s="1803"/>
      <c r="K11" s="1803"/>
      <c r="L11" s="1803"/>
      <c r="M11" s="1803"/>
      <c r="N11" s="1803"/>
      <c r="O11" s="1803"/>
      <c r="P11" s="1803"/>
      <c r="Q11" s="1803"/>
      <c r="R11" s="1804"/>
      <c r="S11" s="853"/>
      <c r="T11" s="853"/>
    </row>
    <row r="12" spans="1:20" s="854" customFormat="1" ht="25.5" customHeight="1">
      <c r="A12" s="503">
        <v>3</v>
      </c>
      <c r="B12" s="852" t="s">
        <v>745</v>
      </c>
      <c r="C12" s="1802"/>
      <c r="D12" s="1803"/>
      <c r="E12" s="1803"/>
      <c r="F12" s="1803"/>
      <c r="G12" s="1803"/>
      <c r="H12" s="1803"/>
      <c r="I12" s="1803"/>
      <c r="J12" s="1803"/>
      <c r="K12" s="1803"/>
      <c r="L12" s="1803"/>
      <c r="M12" s="1803"/>
      <c r="N12" s="1803"/>
      <c r="O12" s="1803"/>
      <c r="P12" s="1803"/>
      <c r="Q12" s="1803"/>
      <c r="R12" s="1804"/>
      <c r="S12" s="853"/>
      <c r="T12" s="853"/>
    </row>
    <row r="13" spans="1:20" s="854" customFormat="1" ht="25.5" customHeight="1">
      <c r="A13" s="503">
        <v>4</v>
      </c>
      <c r="B13" s="852" t="s">
        <v>746</v>
      </c>
      <c r="C13" s="1802"/>
      <c r="D13" s="1803"/>
      <c r="E13" s="1803"/>
      <c r="F13" s="1803"/>
      <c r="G13" s="1803"/>
      <c r="H13" s="1803"/>
      <c r="I13" s="1803"/>
      <c r="J13" s="1803"/>
      <c r="K13" s="1803"/>
      <c r="L13" s="1803"/>
      <c r="M13" s="1803"/>
      <c r="N13" s="1803"/>
      <c r="O13" s="1803"/>
      <c r="P13" s="1803"/>
      <c r="Q13" s="1803"/>
      <c r="R13" s="1804"/>
      <c r="S13" s="853"/>
      <c r="T13" s="853"/>
    </row>
    <row r="14" spans="1:20" s="854" customFormat="1" ht="25.5" customHeight="1">
      <c r="A14" s="503">
        <v>5</v>
      </c>
      <c r="B14" s="852" t="s">
        <v>747</v>
      </c>
      <c r="C14" s="1802"/>
      <c r="D14" s="1803"/>
      <c r="E14" s="1803"/>
      <c r="F14" s="1803"/>
      <c r="G14" s="1803"/>
      <c r="H14" s="1803"/>
      <c r="I14" s="1803"/>
      <c r="J14" s="1803"/>
      <c r="K14" s="1803"/>
      <c r="L14" s="1803"/>
      <c r="M14" s="1803"/>
      <c r="N14" s="1803"/>
      <c r="O14" s="1803"/>
      <c r="P14" s="1803"/>
      <c r="Q14" s="1803"/>
      <c r="R14" s="1804"/>
      <c r="S14" s="853"/>
      <c r="T14" s="853"/>
    </row>
    <row r="15" spans="1:20" s="854" customFormat="1" ht="25.5" customHeight="1">
      <c r="A15" s="503">
        <v>6</v>
      </c>
      <c r="B15" s="852" t="s">
        <v>748</v>
      </c>
      <c r="C15" s="1802"/>
      <c r="D15" s="1803"/>
      <c r="E15" s="1803"/>
      <c r="F15" s="1803"/>
      <c r="G15" s="1803"/>
      <c r="H15" s="1803"/>
      <c r="I15" s="1803"/>
      <c r="J15" s="1803"/>
      <c r="K15" s="1803"/>
      <c r="L15" s="1803"/>
      <c r="M15" s="1803"/>
      <c r="N15" s="1803"/>
      <c r="O15" s="1803"/>
      <c r="P15" s="1803"/>
      <c r="Q15" s="1803"/>
      <c r="R15" s="1804"/>
      <c r="S15" s="853"/>
      <c r="T15" s="853"/>
    </row>
    <row r="16" spans="1:20" s="854" customFormat="1" ht="25.5" customHeight="1">
      <c r="A16" s="503">
        <v>7</v>
      </c>
      <c r="B16" s="852" t="s">
        <v>749</v>
      </c>
      <c r="C16" s="1802"/>
      <c r="D16" s="1803"/>
      <c r="E16" s="1803"/>
      <c r="F16" s="1803"/>
      <c r="G16" s="1803"/>
      <c r="H16" s="1803"/>
      <c r="I16" s="1803"/>
      <c r="J16" s="1803"/>
      <c r="K16" s="1803"/>
      <c r="L16" s="1803"/>
      <c r="M16" s="1803"/>
      <c r="N16" s="1803"/>
      <c r="O16" s="1803"/>
      <c r="P16" s="1803"/>
      <c r="Q16" s="1803"/>
      <c r="R16" s="1804"/>
      <c r="S16" s="853"/>
      <c r="T16" s="853"/>
    </row>
    <row r="17" spans="1:20" s="854" customFormat="1" ht="25.5" customHeight="1">
      <c r="A17" s="503">
        <v>8</v>
      </c>
      <c r="B17" s="852" t="s">
        <v>750</v>
      </c>
      <c r="C17" s="1802"/>
      <c r="D17" s="1803"/>
      <c r="E17" s="1803"/>
      <c r="F17" s="1803"/>
      <c r="G17" s="1803"/>
      <c r="H17" s="1803"/>
      <c r="I17" s="1803"/>
      <c r="J17" s="1803"/>
      <c r="K17" s="1803"/>
      <c r="L17" s="1803"/>
      <c r="M17" s="1803"/>
      <c r="N17" s="1803"/>
      <c r="O17" s="1803"/>
      <c r="P17" s="1803"/>
      <c r="Q17" s="1803"/>
      <c r="R17" s="1804"/>
      <c r="S17" s="853"/>
      <c r="T17" s="853"/>
    </row>
    <row r="18" spans="1:20" s="856" customFormat="1" ht="25.5" customHeight="1">
      <c r="A18" s="503">
        <v>9</v>
      </c>
      <c r="B18" s="852" t="s">
        <v>751</v>
      </c>
      <c r="C18" s="1802"/>
      <c r="D18" s="1803"/>
      <c r="E18" s="1803"/>
      <c r="F18" s="1803"/>
      <c r="G18" s="1803"/>
      <c r="H18" s="1803"/>
      <c r="I18" s="1803"/>
      <c r="J18" s="1803"/>
      <c r="K18" s="1803"/>
      <c r="L18" s="1803"/>
      <c r="M18" s="1803"/>
      <c r="N18" s="1803"/>
      <c r="O18" s="1803"/>
      <c r="P18" s="1803"/>
      <c r="Q18" s="1803"/>
      <c r="R18" s="1804"/>
      <c r="S18" s="855"/>
      <c r="T18" s="855"/>
    </row>
    <row r="19" spans="1:20" s="856" customFormat="1" ht="25.5" customHeight="1">
      <c r="A19" s="503">
        <v>10</v>
      </c>
      <c r="B19" s="852" t="s">
        <v>752</v>
      </c>
      <c r="C19" s="1802"/>
      <c r="D19" s="1803"/>
      <c r="E19" s="1803"/>
      <c r="F19" s="1803"/>
      <c r="G19" s="1803"/>
      <c r="H19" s="1803"/>
      <c r="I19" s="1803"/>
      <c r="J19" s="1803"/>
      <c r="K19" s="1803"/>
      <c r="L19" s="1803"/>
      <c r="M19" s="1803"/>
      <c r="N19" s="1803"/>
      <c r="O19" s="1803"/>
      <c r="P19" s="1803"/>
      <c r="Q19" s="1803"/>
      <c r="R19" s="1804"/>
      <c r="S19" s="855"/>
      <c r="T19" s="855"/>
    </row>
    <row r="20" spans="1:20" s="856" customFormat="1" ht="25.5" customHeight="1">
      <c r="A20" s="503">
        <v>11</v>
      </c>
      <c r="B20" s="852" t="s">
        <v>753</v>
      </c>
      <c r="C20" s="1802"/>
      <c r="D20" s="1803"/>
      <c r="E20" s="1803"/>
      <c r="F20" s="1803"/>
      <c r="G20" s="1803"/>
      <c r="H20" s="1803"/>
      <c r="I20" s="1803"/>
      <c r="J20" s="1803"/>
      <c r="K20" s="1803"/>
      <c r="L20" s="1803"/>
      <c r="M20" s="1803"/>
      <c r="N20" s="1803"/>
      <c r="O20" s="1803"/>
      <c r="P20" s="1803"/>
      <c r="Q20" s="1803"/>
      <c r="R20" s="1804"/>
      <c r="S20" s="855"/>
      <c r="T20" s="855"/>
    </row>
    <row r="21" spans="1:20" s="856" customFormat="1" ht="25.5" customHeight="1">
      <c r="A21" s="503">
        <v>12</v>
      </c>
      <c r="B21" s="852" t="s">
        <v>754</v>
      </c>
      <c r="C21" s="1802"/>
      <c r="D21" s="1803"/>
      <c r="E21" s="1803"/>
      <c r="F21" s="1803"/>
      <c r="G21" s="1803"/>
      <c r="H21" s="1803"/>
      <c r="I21" s="1803"/>
      <c r="J21" s="1803"/>
      <c r="K21" s="1803"/>
      <c r="L21" s="1803"/>
      <c r="M21" s="1803"/>
      <c r="N21" s="1803"/>
      <c r="O21" s="1803"/>
      <c r="P21" s="1803"/>
      <c r="Q21" s="1803"/>
      <c r="R21" s="1804"/>
      <c r="S21" s="855"/>
      <c r="T21" s="855"/>
    </row>
    <row r="22" spans="1:44" s="859" customFormat="1" ht="25.5" customHeight="1">
      <c r="A22" s="503">
        <v>13</v>
      </c>
      <c r="B22" s="852" t="s">
        <v>755</v>
      </c>
      <c r="C22" s="1802"/>
      <c r="D22" s="1803"/>
      <c r="E22" s="1803"/>
      <c r="F22" s="1803"/>
      <c r="G22" s="1803"/>
      <c r="H22" s="1803"/>
      <c r="I22" s="1803"/>
      <c r="J22" s="1803"/>
      <c r="K22" s="1803"/>
      <c r="L22" s="1803"/>
      <c r="M22" s="1803"/>
      <c r="N22" s="1803"/>
      <c r="O22" s="1803"/>
      <c r="P22" s="1803"/>
      <c r="Q22" s="1803"/>
      <c r="R22" s="1804"/>
      <c r="S22" s="857"/>
      <c r="T22" s="857"/>
      <c r="U22" s="858"/>
      <c r="V22" s="858"/>
      <c r="W22" s="858"/>
      <c r="X22" s="858"/>
      <c r="Y22" s="858"/>
      <c r="Z22" s="858"/>
      <c r="AA22" s="858"/>
      <c r="AB22" s="858"/>
      <c r="AC22" s="858"/>
      <c r="AD22" s="858"/>
      <c r="AE22" s="858"/>
      <c r="AF22" s="858"/>
      <c r="AG22" s="858"/>
      <c r="AH22" s="858"/>
      <c r="AI22" s="858"/>
      <c r="AJ22" s="858"/>
      <c r="AK22" s="858"/>
      <c r="AL22" s="858"/>
      <c r="AM22" s="858"/>
      <c r="AN22" s="858"/>
      <c r="AO22" s="858"/>
      <c r="AP22" s="858"/>
      <c r="AQ22" s="858"/>
      <c r="AR22" s="858"/>
    </row>
    <row r="23" spans="1:20" s="856" customFormat="1" ht="29.25" customHeight="1">
      <c r="A23" s="1805" t="s">
        <v>756</v>
      </c>
      <c r="B23" s="1806"/>
      <c r="C23" s="860"/>
      <c r="D23" s="860"/>
      <c r="E23" s="860"/>
      <c r="F23" s="860"/>
      <c r="G23" s="860"/>
      <c r="H23" s="860"/>
      <c r="I23" s="860"/>
      <c r="J23" s="860"/>
      <c r="K23" s="860"/>
      <c r="L23" s="860"/>
      <c r="M23" s="860"/>
      <c r="N23" s="860"/>
      <c r="O23" s="860"/>
      <c r="P23" s="860"/>
      <c r="Q23" s="860"/>
      <c r="R23" s="860"/>
      <c r="S23" s="855"/>
      <c r="T23" s="855"/>
    </row>
    <row r="25" ht="15">
      <c r="J25" s="861"/>
    </row>
    <row r="26" spans="15:18" ht="44.25" customHeight="1">
      <c r="O26" s="1381" t="s">
        <v>723</v>
      </c>
      <c r="P26" s="1381"/>
      <c r="Q26" s="1381"/>
      <c r="R26" s="1381"/>
    </row>
  </sheetData>
  <sheetProtection/>
  <mergeCells count="12">
    <mergeCell ref="C10:R22"/>
    <mergeCell ref="A23:B23"/>
    <mergeCell ref="O26:R26"/>
    <mergeCell ref="G1:M1"/>
    <mergeCell ref="E2:O2"/>
    <mergeCell ref="B4:S4"/>
    <mergeCell ref="A7:A8"/>
    <mergeCell ref="B7:B8"/>
    <mergeCell ref="C7:F7"/>
    <mergeCell ref="G7:J7"/>
    <mergeCell ref="K7:N7"/>
    <mergeCell ref="O7:R7"/>
  </mergeCells>
  <printOptions horizontalCentered="1"/>
  <pageMargins left="0.7" right="0.2" top="0.2" bottom="0.2" header="0.2" footer="0.2"/>
  <pageSetup horizontalDpi="600" verticalDpi="600" orientation="landscape" paperSize="9" scale="80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0FD9C6"/>
  </sheetPr>
  <dimension ref="A1:S27"/>
  <sheetViews>
    <sheetView zoomScale="70" zoomScaleNormal="70" zoomScaleSheetLayoutView="100" zoomScalePageLayoutView="0" workbookViewId="0" topLeftCell="A1">
      <selection activeCell="G34" sqref="G34"/>
    </sheetView>
  </sheetViews>
  <sheetFormatPr defaultColWidth="9.140625" defaultRowHeight="12.75"/>
  <cols>
    <col min="1" max="1" width="9.140625" style="11" customWidth="1"/>
    <col min="2" max="2" width="17.00390625" style="11" customWidth="1"/>
    <col min="3" max="3" width="10.7109375" style="11" customWidth="1"/>
    <col min="4" max="4" width="11.8515625" style="11" customWidth="1"/>
    <col min="5" max="5" width="10.28125" style="11" customWidth="1"/>
    <col min="6" max="6" width="9.28125" style="11" customWidth="1"/>
    <col min="7" max="7" width="10.7109375" style="11" customWidth="1"/>
    <col min="8" max="8" width="10.57421875" style="11" customWidth="1"/>
    <col min="9" max="9" width="8.7109375" style="11" customWidth="1"/>
    <col min="10" max="10" width="8.00390625" style="11" customWidth="1"/>
    <col min="11" max="11" width="8.57421875" style="11" bestFit="1" customWidth="1"/>
    <col min="12" max="12" width="12.7109375" style="11" customWidth="1"/>
    <col min="13" max="13" width="8.8515625" style="11" customWidth="1"/>
    <col min="14" max="14" width="7.57421875" style="11" customWidth="1"/>
    <col min="15" max="15" width="11.00390625" style="11" customWidth="1"/>
    <col min="16" max="16" width="12.7109375" style="11" customWidth="1"/>
    <col min="17" max="17" width="8.57421875" style="11" customWidth="1"/>
    <col min="18" max="18" width="8.421875" style="11" customWidth="1"/>
    <col min="19" max="19" width="10.7109375" style="11" customWidth="1"/>
    <col min="20" max="16384" width="9.140625" style="11" customWidth="1"/>
  </cols>
  <sheetData>
    <row r="1" spans="3:18" s="5" customFormat="1" ht="15.75">
      <c r="C1" s="10"/>
      <c r="D1" s="10"/>
      <c r="E1" s="10"/>
      <c r="F1" s="10"/>
      <c r="G1" s="10"/>
      <c r="H1" s="10"/>
      <c r="I1" s="20" t="s">
        <v>0</v>
      </c>
      <c r="J1" s="10"/>
      <c r="Q1" s="1690" t="s">
        <v>491</v>
      </c>
      <c r="R1" s="1690"/>
    </row>
    <row r="2" spans="7:17" s="5" customFormat="1" ht="20.25">
      <c r="G2" s="1560" t="s">
        <v>655</v>
      </c>
      <c r="H2" s="1560"/>
      <c r="I2" s="1560"/>
      <c r="J2" s="1560"/>
      <c r="K2" s="1560"/>
      <c r="L2" s="1560"/>
      <c r="M2" s="1560"/>
      <c r="N2" s="9"/>
      <c r="O2" s="9"/>
      <c r="P2" s="9"/>
      <c r="Q2" s="9"/>
    </row>
    <row r="3" spans="7:17" s="5" customFormat="1" ht="20.25">
      <c r="G3" s="24"/>
      <c r="H3" s="24"/>
      <c r="I3" s="24"/>
      <c r="J3" s="24"/>
      <c r="K3" s="24"/>
      <c r="L3" s="24"/>
      <c r="M3" s="24"/>
      <c r="N3" s="9"/>
      <c r="O3" s="9"/>
      <c r="P3" s="9"/>
      <c r="Q3" s="9"/>
    </row>
    <row r="4" spans="2:19" ht="18">
      <c r="B4" s="1819" t="s">
        <v>716</v>
      </c>
      <c r="C4" s="1819"/>
      <c r="D4" s="1819"/>
      <c r="E4" s="1819"/>
      <c r="F4" s="1819"/>
      <c r="G4" s="1819"/>
      <c r="H4" s="1819"/>
      <c r="I4" s="1819"/>
      <c r="J4" s="1819"/>
      <c r="K4" s="1819"/>
      <c r="L4" s="1819"/>
      <c r="M4" s="1819"/>
      <c r="N4" s="1819"/>
      <c r="O4" s="1819"/>
      <c r="P4" s="1819"/>
      <c r="Q4" s="1819"/>
      <c r="R4" s="1819"/>
      <c r="S4" s="1819"/>
    </row>
    <row r="5" spans="3:19" ht="15.75">
      <c r="C5" s="12"/>
      <c r="D5" s="13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1:19" s="863" customFormat="1" ht="15">
      <c r="A6" s="862" t="s">
        <v>741</v>
      </c>
      <c r="B6" s="839"/>
      <c r="C6" s="839"/>
      <c r="D6" s="839"/>
      <c r="E6" s="839"/>
      <c r="F6" s="839"/>
      <c r="G6" s="839"/>
      <c r="H6" s="839"/>
      <c r="I6" s="839"/>
      <c r="J6" s="839"/>
      <c r="K6" s="839"/>
      <c r="L6" s="839"/>
      <c r="M6" s="839"/>
      <c r="N6" s="839"/>
      <c r="O6" s="839"/>
      <c r="P6" s="839"/>
      <c r="Q6" s="839"/>
      <c r="R6" s="839"/>
      <c r="S6" s="839"/>
    </row>
    <row r="7" spans="1:19" s="863" customFormat="1" ht="15">
      <c r="A7" s="839"/>
      <c r="B7" s="864"/>
      <c r="C7" s="839"/>
      <c r="D7" s="839"/>
      <c r="E7" s="839"/>
      <c r="F7" s="839"/>
      <c r="G7" s="839"/>
      <c r="H7" s="839"/>
      <c r="I7" s="839"/>
      <c r="J7" s="839"/>
      <c r="K7" s="839"/>
      <c r="L7" s="839"/>
      <c r="M7" s="839"/>
      <c r="N7" s="839"/>
      <c r="O7" s="839"/>
      <c r="P7" s="839"/>
      <c r="Q7" s="865" t="s">
        <v>125</v>
      </c>
      <c r="R7" s="839"/>
      <c r="S7" s="839"/>
    </row>
    <row r="8" spans="1:19" s="866" customFormat="1" ht="32.25" customHeight="1">
      <c r="A8" s="1809" t="s">
        <v>2</v>
      </c>
      <c r="B8" s="1812" t="s">
        <v>3</v>
      </c>
      <c r="C8" s="1820" t="s">
        <v>868</v>
      </c>
      <c r="D8" s="1820"/>
      <c r="E8" s="1820"/>
      <c r="F8" s="1820"/>
      <c r="G8" s="1820" t="s">
        <v>865</v>
      </c>
      <c r="H8" s="1820"/>
      <c r="I8" s="1820"/>
      <c r="J8" s="1820"/>
      <c r="K8" s="1820" t="s">
        <v>866</v>
      </c>
      <c r="L8" s="1820"/>
      <c r="M8" s="1820"/>
      <c r="N8" s="1820"/>
      <c r="O8" s="1820" t="s">
        <v>867</v>
      </c>
      <c r="P8" s="1820"/>
      <c r="Q8" s="1820"/>
      <c r="R8" s="1821"/>
      <c r="S8" s="1822" t="s">
        <v>147</v>
      </c>
    </row>
    <row r="9" spans="1:19" s="866" customFormat="1" ht="97.5" customHeight="1">
      <c r="A9" s="1809"/>
      <c r="B9" s="1812"/>
      <c r="C9" s="874" t="s">
        <v>144</v>
      </c>
      <c r="D9" s="875" t="s">
        <v>146</v>
      </c>
      <c r="E9" s="874" t="s">
        <v>989</v>
      </c>
      <c r="F9" s="875" t="s">
        <v>145</v>
      </c>
      <c r="G9" s="874" t="s">
        <v>217</v>
      </c>
      <c r="H9" s="875" t="s">
        <v>146</v>
      </c>
      <c r="I9" s="874" t="s">
        <v>990</v>
      </c>
      <c r="J9" s="875" t="s">
        <v>145</v>
      </c>
      <c r="K9" s="874" t="s">
        <v>217</v>
      </c>
      <c r="L9" s="875" t="s">
        <v>146</v>
      </c>
      <c r="M9" s="874" t="s">
        <v>988</v>
      </c>
      <c r="N9" s="875" t="s">
        <v>145</v>
      </c>
      <c r="O9" s="874" t="s">
        <v>217</v>
      </c>
      <c r="P9" s="875" t="s">
        <v>146</v>
      </c>
      <c r="Q9" s="874" t="s">
        <v>914</v>
      </c>
      <c r="R9" s="876" t="s">
        <v>145</v>
      </c>
      <c r="S9" s="1823"/>
    </row>
    <row r="10" spans="1:19" s="871" customFormat="1" ht="18" customHeight="1">
      <c r="A10" s="867">
        <v>1</v>
      </c>
      <c r="B10" s="868">
        <v>2</v>
      </c>
      <c r="C10" s="869">
        <v>3</v>
      </c>
      <c r="D10" s="869">
        <v>4</v>
      </c>
      <c r="E10" s="869">
        <v>5</v>
      </c>
      <c r="F10" s="869">
        <v>6</v>
      </c>
      <c r="G10" s="869">
        <v>7</v>
      </c>
      <c r="H10" s="869">
        <v>8</v>
      </c>
      <c r="I10" s="869">
        <v>9</v>
      </c>
      <c r="J10" s="869">
        <v>10</v>
      </c>
      <c r="K10" s="869">
        <v>11</v>
      </c>
      <c r="L10" s="869">
        <v>12</v>
      </c>
      <c r="M10" s="869">
        <v>13</v>
      </c>
      <c r="N10" s="869">
        <v>14</v>
      </c>
      <c r="O10" s="869">
        <v>15</v>
      </c>
      <c r="P10" s="869">
        <v>16</v>
      </c>
      <c r="Q10" s="869">
        <v>17</v>
      </c>
      <c r="R10" s="869">
        <v>18</v>
      </c>
      <c r="S10" s="870">
        <v>19</v>
      </c>
    </row>
    <row r="11" spans="1:19" s="873" customFormat="1" ht="30" customHeight="1">
      <c r="A11" s="354">
        <v>1</v>
      </c>
      <c r="B11" s="872" t="s">
        <v>743</v>
      </c>
      <c r="C11" s="1817" t="s">
        <v>913</v>
      </c>
      <c r="D11" s="1817"/>
      <c r="E11" s="1817"/>
      <c r="F11" s="1817"/>
      <c r="G11" s="1817"/>
      <c r="H11" s="1817"/>
      <c r="I11" s="1817"/>
      <c r="J11" s="1817"/>
      <c r="K11" s="1817"/>
      <c r="L11" s="1817"/>
      <c r="M11" s="1817"/>
      <c r="N11" s="1817"/>
      <c r="O11" s="1817"/>
      <c r="P11" s="1817"/>
      <c r="Q11" s="1817"/>
      <c r="R11" s="1817"/>
      <c r="S11" s="1817"/>
    </row>
    <row r="12" spans="1:19" s="873" customFormat="1" ht="30" customHeight="1">
      <c r="A12" s="354">
        <v>2</v>
      </c>
      <c r="B12" s="872" t="s">
        <v>744</v>
      </c>
      <c r="C12" s="1817"/>
      <c r="D12" s="1817"/>
      <c r="E12" s="1817"/>
      <c r="F12" s="1817"/>
      <c r="G12" s="1817"/>
      <c r="H12" s="1817"/>
      <c r="I12" s="1817"/>
      <c r="J12" s="1817"/>
      <c r="K12" s="1817"/>
      <c r="L12" s="1817"/>
      <c r="M12" s="1817"/>
      <c r="N12" s="1817"/>
      <c r="O12" s="1817"/>
      <c r="P12" s="1817"/>
      <c r="Q12" s="1817"/>
      <c r="R12" s="1817"/>
      <c r="S12" s="1817"/>
    </row>
    <row r="13" spans="1:19" s="873" customFormat="1" ht="30" customHeight="1">
      <c r="A13" s="354">
        <v>3</v>
      </c>
      <c r="B13" s="872" t="s">
        <v>745</v>
      </c>
      <c r="C13" s="1817"/>
      <c r="D13" s="1817"/>
      <c r="E13" s="1817"/>
      <c r="F13" s="1817"/>
      <c r="G13" s="1817"/>
      <c r="H13" s="1817"/>
      <c r="I13" s="1817"/>
      <c r="J13" s="1817"/>
      <c r="K13" s="1817"/>
      <c r="L13" s="1817"/>
      <c r="M13" s="1817"/>
      <c r="N13" s="1817"/>
      <c r="O13" s="1817"/>
      <c r="P13" s="1817"/>
      <c r="Q13" s="1817"/>
      <c r="R13" s="1817"/>
      <c r="S13" s="1817"/>
    </row>
    <row r="14" spans="1:19" s="873" customFormat="1" ht="30" customHeight="1">
      <c r="A14" s="354">
        <v>4</v>
      </c>
      <c r="B14" s="872" t="s">
        <v>746</v>
      </c>
      <c r="C14" s="1817"/>
      <c r="D14" s="1817"/>
      <c r="E14" s="1817"/>
      <c r="F14" s="1817"/>
      <c r="G14" s="1817"/>
      <c r="H14" s="1817"/>
      <c r="I14" s="1817"/>
      <c r="J14" s="1817"/>
      <c r="K14" s="1817"/>
      <c r="L14" s="1817"/>
      <c r="M14" s="1817"/>
      <c r="N14" s="1817"/>
      <c r="O14" s="1817"/>
      <c r="P14" s="1817"/>
      <c r="Q14" s="1817"/>
      <c r="R14" s="1817"/>
      <c r="S14" s="1817"/>
    </row>
    <row r="15" spans="1:19" s="873" customFormat="1" ht="30" customHeight="1">
      <c r="A15" s="354">
        <v>5</v>
      </c>
      <c r="B15" s="872" t="s">
        <v>747</v>
      </c>
      <c r="C15" s="1817"/>
      <c r="D15" s="1817"/>
      <c r="E15" s="1817"/>
      <c r="F15" s="1817"/>
      <c r="G15" s="1817"/>
      <c r="H15" s="1817"/>
      <c r="I15" s="1817"/>
      <c r="J15" s="1817"/>
      <c r="K15" s="1817"/>
      <c r="L15" s="1817"/>
      <c r="M15" s="1817"/>
      <c r="N15" s="1817"/>
      <c r="O15" s="1817"/>
      <c r="P15" s="1817"/>
      <c r="Q15" s="1817"/>
      <c r="R15" s="1817"/>
      <c r="S15" s="1817"/>
    </row>
    <row r="16" spans="1:19" s="873" customFormat="1" ht="30" customHeight="1">
      <c r="A16" s="354">
        <v>6</v>
      </c>
      <c r="B16" s="872" t="s">
        <v>748</v>
      </c>
      <c r="C16" s="1817"/>
      <c r="D16" s="1817"/>
      <c r="E16" s="1817"/>
      <c r="F16" s="1817"/>
      <c r="G16" s="1817"/>
      <c r="H16" s="1817"/>
      <c r="I16" s="1817"/>
      <c r="J16" s="1817"/>
      <c r="K16" s="1817"/>
      <c r="L16" s="1817"/>
      <c r="M16" s="1817"/>
      <c r="N16" s="1817"/>
      <c r="O16" s="1817"/>
      <c r="P16" s="1817"/>
      <c r="Q16" s="1817"/>
      <c r="R16" s="1817"/>
      <c r="S16" s="1817"/>
    </row>
    <row r="17" spans="1:19" s="873" customFormat="1" ht="30" customHeight="1">
      <c r="A17" s="354">
        <v>7</v>
      </c>
      <c r="B17" s="872" t="s">
        <v>749</v>
      </c>
      <c r="C17" s="1817"/>
      <c r="D17" s="1817"/>
      <c r="E17" s="1817"/>
      <c r="F17" s="1817"/>
      <c r="G17" s="1817"/>
      <c r="H17" s="1817"/>
      <c r="I17" s="1817"/>
      <c r="J17" s="1817"/>
      <c r="K17" s="1817"/>
      <c r="L17" s="1817"/>
      <c r="M17" s="1817"/>
      <c r="N17" s="1817"/>
      <c r="O17" s="1817"/>
      <c r="P17" s="1817"/>
      <c r="Q17" s="1817"/>
      <c r="R17" s="1817"/>
      <c r="S17" s="1817"/>
    </row>
    <row r="18" spans="1:19" s="863" customFormat="1" ht="30" customHeight="1">
      <c r="A18" s="354">
        <v>8</v>
      </c>
      <c r="B18" s="872" t="s">
        <v>750</v>
      </c>
      <c r="C18" s="1817"/>
      <c r="D18" s="1817"/>
      <c r="E18" s="1817"/>
      <c r="F18" s="1817"/>
      <c r="G18" s="1817"/>
      <c r="H18" s="1817"/>
      <c r="I18" s="1817"/>
      <c r="J18" s="1817"/>
      <c r="K18" s="1817"/>
      <c r="L18" s="1817"/>
      <c r="M18" s="1817"/>
      <c r="N18" s="1817"/>
      <c r="O18" s="1817"/>
      <c r="P18" s="1817"/>
      <c r="Q18" s="1817"/>
      <c r="R18" s="1817"/>
      <c r="S18" s="1817"/>
    </row>
    <row r="19" spans="1:19" s="863" customFormat="1" ht="30" customHeight="1">
      <c r="A19" s="354">
        <v>9</v>
      </c>
      <c r="B19" s="872" t="s">
        <v>751</v>
      </c>
      <c r="C19" s="1817"/>
      <c r="D19" s="1817"/>
      <c r="E19" s="1817"/>
      <c r="F19" s="1817"/>
      <c r="G19" s="1817"/>
      <c r="H19" s="1817"/>
      <c r="I19" s="1817"/>
      <c r="J19" s="1817"/>
      <c r="K19" s="1817"/>
      <c r="L19" s="1817"/>
      <c r="M19" s="1817"/>
      <c r="N19" s="1817"/>
      <c r="O19" s="1817"/>
      <c r="P19" s="1817"/>
      <c r="Q19" s="1817"/>
      <c r="R19" s="1817"/>
      <c r="S19" s="1817"/>
    </row>
    <row r="20" spans="1:19" s="863" customFormat="1" ht="30" customHeight="1">
      <c r="A20" s="354">
        <v>10</v>
      </c>
      <c r="B20" s="872" t="s">
        <v>752</v>
      </c>
      <c r="C20" s="1817"/>
      <c r="D20" s="1817"/>
      <c r="E20" s="1817"/>
      <c r="F20" s="1817"/>
      <c r="G20" s="1817"/>
      <c r="H20" s="1817"/>
      <c r="I20" s="1817"/>
      <c r="J20" s="1817"/>
      <c r="K20" s="1817"/>
      <c r="L20" s="1817"/>
      <c r="M20" s="1817"/>
      <c r="N20" s="1817"/>
      <c r="O20" s="1817"/>
      <c r="P20" s="1817"/>
      <c r="Q20" s="1817"/>
      <c r="R20" s="1817"/>
      <c r="S20" s="1817"/>
    </row>
    <row r="21" spans="1:19" s="863" customFormat="1" ht="30" customHeight="1">
      <c r="A21" s="354">
        <v>11</v>
      </c>
      <c r="B21" s="872" t="s">
        <v>753</v>
      </c>
      <c r="C21" s="1817"/>
      <c r="D21" s="1817"/>
      <c r="E21" s="1817"/>
      <c r="F21" s="1817"/>
      <c r="G21" s="1817"/>
      <c r="H21" s="1817"/>
      <c r="I21" s="1817"/>
      <c r="J21" s="1817"/>
      <c r="K21" s="1817"/>
      <c r="L21" s="1817"/>
      <c r="M21" s="1817"/>
      <c r="N21" s="1817"/>
      <c r="O21" s="1817"/>
      <c r="P21" s="1817"/>
      <c r="Q21" s="1817"/>
      <c r="R21" s="1817"/>
      <c r="S21" s="1817"/>
    </row>
    <row r="22" spans="1:19" s="863" customFormat="1" ht="30" customHeight="1">
      <c r="A22" s="354">
        <v>12</v>
      </c>
      <c r="B22" s="872" t="s">
        <v>754</v>
      </c>
      <c r="C22" s="1817"/>
      <c r="D22" s="1817"/>
      <c r="E22" s="1817"/>
      <c r="F22" s="1817"/>
      <c r="G22" s="1817"/>
      <c r="H22" s="1817"/>
      <c r="I22" s="1817"/>
      <c r="J22" s="1817"/>
      <c r="K22" s="1817"/>
      <c r="L22" s="1817"/>
      <c r="M22" s="1817"/>
      <c r="N22" s="1817"/>
      <c r="O22" s="1817"/>
      <c r="P22" s="1817"/>
      <c r="Q22" s="1817"/>
      <c r="R22" s="1817"/>
      <c r="S22" s="1817"/>
    </row>
    <row r="23" spans="1:19" s="863" customFormat="1" ht="30" customHeight="1">
      <c r="A23" s="354">
        <v>13</v>
      </c>
      <c r="B23" s="174" t="s">
        <v>755</v>
      </c>
      <c r="C23" s="1817"/>
      <c r="D23" s="1817"/>
      <c r="E23" s="1817"/>
      <c r="F23" s="1817"/>
      <c r="G23" s="1817"/>
      <c r="H23" s="1817"/>
      <c r="I23" s="1817"/>
      <c r="J23" s="1817"/>
      <c r="K23" s="1817"/>
      <c r="L23" s="1817"/>
      <c r="M23" s="1817"/>
      <c r="N23" s="1817"/>
      <c r="O23" s="1817"/>
      <c r="P23" s="1817"/>
      <c r="Q23" s="1817"/>
      <c r="R23" s="1817"/>
      <c r="S23" s="1817"/>
    </row>
    <row r="24" spans="1:19" s="857" customFormat="1" ht="30" customHeight="1">
      <c r="A24" s="1818" t="s">
        <v>13</v>
      </c>
      <c r="B24" s="1818"/>
      <c r="C24" s="1817"/>
      <c r="D24" s="1817"/>
      <c r="E24" s="1817"/>
      <c r="F24" s="1817"/>
      <c r="G24" s="1817"/>
      <c r="H24" s="1817"/>
      <c r="I24" s="1817"/>
      <c r="J24" s="1817"/>
      <c r="K24" s="1817"/>
      <c r="L24" s="1817"/>
      <c r="M24" s="1817"/>
      <c r="N24" s="1817"/>
      <c r="O24" s="1817"/>
      <c r="P24" s="1817"/>
      <c r="Q24" s="1817"/>
      <c r="R24" s="1817"/>
      <c r="S24" s="1817"/>
    </row>
    <row r="25" s="863" customFormat="1" ht="15">
      <c r="A25" s="877" t="s">
        <v>444</v>
      </c>
    </row>
    <row r="26" spans="1:19" s="863" customFormat="1" ht="15">
      <c r="A26" s="839"/>
      <c r="B26" s="839"/>
      <c r="C26" s="839"/>
      <c r="D26" s="839"/>
      <c r="E26" s="839"/>
      <c r="F26" s="839"/>
      <c r="G26" s="839"/>
      <c r="H26" s="839"/>
      <c r="I26" s="839"/>
      <c r="J26" s="839"/>
      <c r="K26" s="839"/>
      <c r="L26" s="839"/>
      <c r="M26" s="839"/>
      <c r="N26" s="839"/>
      <c r="O26" s="839"/>
      <c r="P26" s="839"/>
      <c r="Q26" s="839"/>
      <c r="R26" s="839"/>
      <c r="S26" s="839"/>
    </row>
    <row r="27" spans="1:19" s="863" customFormat="1" ht="58.5" customHeight="1">
      <c r="A27" s="839"/>
      <c r="B27" s="839"/>
      <c r="C27" s="839"/>
      <c r="D27" s="839"/>
      <c r="E27" s="839"/>
      <c r="F27" s="839"/>
      <c r="G27" s="839"/>
      <c r="H27" s="839"/>
      <c r="I27" s="839"/>
      <c r="J27" s="839"/>
      <c r="K27" s="839"/>
      <c r="L27" s="839"/>
      <c r="M27" s="839"/>
      <c r="N27" s="839"/>
      <c r="O27" s="1281" t="s">
        <v>723</v>
      </c>
      <c r="P27" s="1281"/>
      <c r="Q27" s="1281"/>
      <c r="R27" s="1281"/>
      <c r="S27" s="1281"/>
    </row>
  </sheetData>
  <sheetProtection/>
  <mergeCells count="13">
    <mergeCell ref="C11:S24"/>
    <mergeCell ref="A24:B24"/>
    <mergeCell ref="O27:S27"/>
    <mergeCell ref="Q1:R1"/>
    <mergeCell ref="B4:S4"/>
    <mergeCell ref="G2:M2"/>
    <mergeCell ref="O8:R8"/>
    <mergeCell ref="S8:S9"/>
    <mergeCell ref="A8:A9"/>
    <mergeCell ref="B8:B9"/>
    <mergeCell ref="C8:F8"/>
    <mergeCell ref="G8:J8"/>
    <mergeCell ref="K8:N8"/>
  </mergeCells>
  <printOptions horizontalCentered="1"/>
  <pageMargins left="0.71" right="0.2" top="0.2" bottom="0.2" header="0.2" footer="0.2"/>
  <pageSetup horizontalDpi="600" verticalDpi="600" orientation="landscape" paperSize="9" scale="70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0FD9C6"/>
  </sheetPr>
  <dimension ref="A1:AE25"/>
  <sheetViews>
    <sheetView view="pageBreakPreview" zoomScale="130" zoomScaleNormal="80" zoomScaleSheetLayoutView="130" zoomScalePageLayoutView="0" workbookViewId="0" topLeftCell="A16">
      <selection activeCell="C19" sqref="C19"/>
    </sheetView>
  </sheetViews>
  <sheetFormatPr defaultColWidth="9.140625" defaultRowHeight="12.75"/>
  <cols>
    <col min="1" max="1" width="9.140625" style="883" customWidth="1"/>
    <col min="2" max="2" width="25.140625" style="883" customWidth="1"/>
    <col min="3" max="3" width="18.8515625" style="883" customWidth="1"/>
    <col min="4" max="4" width="19.7109375" style="883" customWidth="1"/>
    <col min="5" max="5" width="18.140625" style="883" customWidth="1"/>
    <col min="6" max="6" width="15.57421875" style="883" customWidth="1"/>
    <col min="7" max="7" width="16.7109375" style="883" customWidth="1"/>
    <col min="8" max="255" width="9.140625" style="883" customWidth="1"/>
    <col min="256" max="16384" width="25.140625" style="883" customWidth="1"/>
  </cols>
  <sheetData>
    <row r="1" spans="3:7" s="998" customFormat="1" ht="16.5">
      <c r="C1" s="1013"/>
      <c r="D1" s="1013"/>
      <c r="E1" s="1013"/>
      <c r="F1" s="1824" t="s">
        <v>835</v>
      </c>
      <c r="G1" s="1824"/>
    </row>
    <row r="2" spans="2:7" s="998" customFormat="1" ht="30.75" customHeight="1">
      <c r="B2" s="1825" t="s">
        <v>655</v>
      </c>
      <c r="C2" s="1825"/>
      <c r="D2" s="1825"/>
      <c r="E2" s="1825"/>
      <c r="F2" s="1825"/>
      <c r="G2" s="1014"/>
    </row>
    <row r="3" s="998" customFormat="1" ht="16.5">
      <c r="G3" s="999"/>
    </row>
    <row r="4" spans="2:7" ht="18.75">
      <c r="B4" s="1826" t="s">
        <v>836</v>
      </c>
      <c r="C4" s="1826"/>
      <c r="D4" s="1826"/>
      <c r="E4" s="1826"/>
      <c r="F4" s="1826"/>
      <c r="G4" s="1826"/>
    </row>
    <row r="5" spans="3:7" ht="10.5" customHeight="1">
      <c r="C5" s="886"/>
      <c r="D5" s="1015"/>
      <c r="E5" s="886"/>
      <c r="F5" s="886"/>
      <c r="G5" s="886"/>
    </row>
    <row r="6" ht="16.5">
      <c r="A6" s="888" t="s">
        <v>721</v>
      </c>
    </row>
    <row r="7" spans="1:7" s="1010" customFormat="1" ht="30.75" customHeight="1">
      <c r="A7" s="1267" t="s">
        <v>2</v>
      </c>
      <c r="B7" s="1829" t="s">
        <v>915</v>
      </c>
      <c r="C7" s="1829" t="s">
        <v>837</v>
      </c>
      <c r="D7" s="1830" t="s">
        <v>838</v>
      </c>
      <c r="E7" s="1829" t="s">
        <v>839</v>
      </c>
      <c r="F7" s="1829"/>
      <c r="G7" s="1829"/>
    </row>
    <row r="8" spans="1:7" s="1010" customFormat="1" ht="48.75" customHeight="1">
      <c r="A8" s="1267"/>
      <c r="B8" s="1829"/>
      <c r="C8" s="1829"/>
      <c r="D8" s="1831"/>
      <c r="E8" s="1000" t="s">
        <v>961</v>
      </c>
      <c r="F8" s="1000" t="s">
        <v>962</v>
      </c>
      <c r="G8" s="1000" t="s">
        <v>963</v>
      </c>
    </row>
    <row r="9" spans="1:7" s="889" customFormat="1" ht="15.75" customHeight="1">
      <c r="A9" s="996">
        <v>1</v>
      </c>
      <c r="B9" s="1000">
        <v>2</v>
      </c>
      <c r="C9" s="1000">
        <v>3</v>
      </c>
      <c r="D9" s="1000">
        <v>4</v>
      </c>
      <c r="E9" s="1016">
        <v>5</v>
      </c>
      <c r="F9" s="1016">
        <v>6</v>
      </c>
      <c r="G9" s="1016">
        <v>7</v>
      </c>
    </row>
    <row r="10" spans="1:7" s="1010" customFormat="1" ht="18.75" customHeight="1">
      <c r="A10" s="1017">
        <v>1</v>
      </c>
      <c r="B10" s="878" t="s">
        <v>743</v>
      </c>
      <c r="C10" s="1224">
        <v>350</v>
      </c>
      <c r="D10" s="1224">
        <v>350</v>
      </c>
      <c r="E10" s="1225">
        <f>D10*6000/100000</f>
        <v>21</v>
      </c>
      <c r="F10" s="1225">
        <f>D10*4000/100000</f>
        <v>14</v>
      </c>
      <c r="G10" s="1225">
        <f>E10+F10</f>
        <v>35</v>
      </c>
    </row>
    <row r="11" spans="1:7" s="1010" customFormat="1" ht="18.75" customHeight="1">
      <c r="A11" s="1017">
        <v>2</v>
      </c>
      <c r="B11" s="878" t="s">
        <v>744</v>
      </c>
      <c r="C11" s="1224">
        <v>449</v>
      </c>
      <c r="D11" s="1224">
        <v>449</v>
      </c>
      <c r="E11" s="1225">
        <f aca="true" t="shared" si="0" ref="E11:E22">D11*6000/100000</f>
        <v>26.94</v>
      </c>
      <c r="F11" s="1225">
        <f aca="true" t="shared" si="1" ref="F11:F22">D11*4000/100000</f>
        <v>17.96</v>
      </c>
      <c r="G11" s="1225">
        <f aca="true" t="shared" si="2" ref="G11:G22">E11+F11</f>
        <v>44.900000000000006</v>
      </c>
    </row>
    <row r="12" spans="1:7" s="1010" customFormat="1" ht="18.75" customHeight="1">
      <c r="A12" s="1017">
        <v>3</v>
      </c>
      <c r="B12" s="878" t="s">
        <v>745</v>
      </c>
      <c r="C12" s="1224">
        <v>546</v>
      </c>
      <c r="D12" s="1224">
        <v>546</v>
      </c>
      <c r="E12" s="1225">
        <f t="shared" si="0"/>
        <v>32.76</v>
      </c>
      <c r="F12" s="1225">
        <f t="shared" si="1"/>
        <v>21.84</v>
      </c>
      <c r="G12" s="1225">
        <f t="shared" si="2"/>
        <v>54.599999999999994</v>
      </c>
    </row>
    <row r="13" spans="1:7" s="1010" customFormat="1" ht="18.75" customHeight="1">
      <c r="A13" s="1017">
        <v>4</v>
      </c>
      <c r="B13" s="878" t="s">
        <v>746</v>
      </c>
      <c r="C13" s="1224">
        <v>500</v>
      </c>
      <c r="D13" s="1224">
        <v>500</v>
      </c>
      <c r="E13" s="1225">
        <f t="shared" si="0"/>
        <v>30</v>
      </c>
      <c r="F13" s="1225">
        <f t="shared" si="1"/>
        <v>20</v>
      </c>
      <c r="G13" s="1225">
        <f t="shared" si="2"/>
        <v>50</v>
      </c>
    </row>
    <row r="14" spans="1:7" s="1010" customFormat="1" ht="18.75" customHeight="1">
      <c r="A14" s="1017">
        <v>5</v>
      </c>
      <c r="B14" s="878" t="s">
        <v>747</v>
      </c>
      <c r="C14" s="1224">
        <v>290</v>
      </c>
      <c r="D14" s="1224">
        <v>290</v>
      </c>
      <c r="E14" s="1225">
        <f t="shared" si="0"/>
        <v>17.4</v>
      </c>
      <c r="F14" s="1225">
        <f t="shared" si="1"/>
        <v>11.6</v>
      </c>
      <c r="G14" s="1225">
        <f t="shared" si="2"/>
        <v>29</v>
      </c>
    </row>
    <row r="15" spans="1:7" s="1010" customFormat="1" ht="18.75" customHeight="1">
      <c r="A15" s="1017">
        <v>6</v>
      </c>
      <c r="B15" s="878" t="s">
        <v>748</v>
      </c>
      <c r="C15" s="1224">
        <v>405</v>
      </c>
      <c r="D15" s="1224">
        <v>405</v>
      </c>
      <c r="E15" s="1225">
        <f t="shared" si="0"/>
        <v>24.3</v>
      </c>
      <c r="F15" s="1225">
        <f t="shared" si="1"/>
        <v>16.2</v>
      </c>
      <c r="G15" s="1225">
        <f t="shared" si="2"/>
        <v>40.5</v>
      </c>
    </row>
    <row r="16" spans="1:7" s="1010" customFormat="1" ht="18.75" customHeight="1">
      <c r="A16" s="1017">
        <v>7</v>
      </c>
      <c r="B16" s="878" t="s">
        <v>749</v>
      </c>
      <c r="C16" s="1224">
        <v>739</v>
      </c>
      <c r="D16" s="1224">
        <v>739</v>
      </c>
      <c r="E16" s="1225">
        <f t="shared" si="0"/>
        <v>44.34</v>
      </c>
      <c r="F16" s="1225">
        <f t="shared" si="1"/>
        <v>29.56</v>
      </c>
      <c r="G16" s="1225">
        <f t="shared" si="2"/>
        <v>73.9</v>
      </c>
    </row>
    <row r="17" spans="1:7" ht="18.75" customHeight="1">
      <c r="A17" s="1017">
        <v>8</v>
      </c>
      <c r="B17" s="878" t="s">
        <v>750</v>
      </c>
      <c r="C17" s="1224">
        <v>501</v>
      </c>
      <c r="D17" s="1224">
        <v>501</v>
      </c>
      <c r="E17" s="1225">
        <f t="shared" si="0"/>
        <v>30.06</v>
      </c>
      <c r="F17" s="1225">
        <f t="shared" si="1"/>
        <v>20.04</v>
      </c>
      <c r="G17" s="1225">
        <f t="shared" si="2"/>
        <v>50.099999999999994</v>
      </c>
    </row>
    <row r="18" spans="1:7" ht="18.75" customHeight="1">
      <c r="A18" s="1017">
        <v>9</v>
      </c>
      <c r="B18" s="878" t="s">
        <v>751</v>
      </c>
      <c r="C18" s="1224">
        <v>220</v>
      </c>
      <c r="D18" s="1224">
        <v>220</v>
      </c>
      <c r="E18" s="1225">
        <f t="shared" si="0"/>
        <v>13.2</v>
      </c>
      <c r="F18" s="1225">
        <f t="shared" si="1"/>
        <v>8.8</v>
      </c>
      <c r="G18" s="1225">
        <f t="shared" si="2"/>
        <v>22</v>
      </c>
    </row>
    <row r="19" spans="1:7" ht="18.75" customHeight="1">
      <c r="A19" s="1017">
        <v>10</v>
      </c>
      <c r="B19" s="878" t="s">
        <v>752</v>
      </c>
      <c r="C19" s="1224">
        <v>623</v>
      </c>
      <c r="D19" s="1224">
        <v>623</v>
      </c>
      <c r="E19" s="1225">
        <f t="shared" si="0"/>
        <v>37.38</v>
      </c>
      <c r="F19" s="1225">
        <f t="shared" si="1"/>
        <v>24.92</v>
      </c>
      <c r="G19" s="1225">
        <f t="shared" si="2"/>
        <v>62.300000000000004</v>
      </c>
    </row>
    <row r="20" spans="1:7" ht="18.75" customHeight="1">
      <c r="A20" s="1017">
        <v>11</v>
      </c>
      <c r="B20" s="878" t="s">
        <v>753</v>
      </c>
      <c r="C20" s="1224">
        <v>1150</v>
      </c>
      <c r="D20" s="1224">
        <v>1150</v>
      </c>
      <c r="E20" s="1225">
        <f t="shared" si="0"/>
        <v>69</v>
      </c>
      <c r="F20" s="1225">
        <f t="shared" si="1"/>
        <v>46</v>
      </c>
      <c r="G20" s="1225">
        <f t="shared" si="2"/>
        <v>115</v>
      </c>
    </row>
    <row r="21" spans="1:31" s="894" customFormat="1" ht="18.75" customHeight="1">
      <c r="A21" s="1017">
        <v>12</v>
      </c>
      <c r="B21" s="878" t="s">
        <v>754</v>
      </c>
      <c r="C21" s="1224">
        <v>850</v>
      </c>
      <c r="D21" s="1224">
        <v>850</v>
      </c>
      <c r="E21" s="1225">
        <f t="shared" si="0"/>
        <v>51</v>
      </c>
      <c r="F21" s="1225">
        <f t="shared" si="1"/>
        <v>34</v>
      </c>
      <c r="G21" s="1225">
        <f t="shared" si="2"/>
        <v>85</v>
      </c>
      <c r="H21" s="1011"/>
      <c r="I21" s="1011"/>
      <c r="J21" s="1011"/>
      <c r="K21" s="1011"/>
      <c r="L21" s="1011"/>
      <c r="M21" s="1011"/>
      <c r="N21" s="1011"/>
      <c r="O21" s="1011"/>
      <c r="P21" s="1011"/>
      <c r="Q21" s="1011"/>
      <c r="R21" s="1011"/>
      <c r="S21" s="1011"/>
      <c r="T21" s="1011"/>
      <c r="U21" s="1011"/>
      <c r="V21" s="1011"/>
      <c r="W21" s="1011"/>
      <c r="X21" s="1011"/>
      <c r="Y21" s="1011"/>
      <c r="Z21" s="1011"/>
      <c r="AA21" s="1011"/>
      <c r="AB21" s="1011"/>
      <c r="AC21" s="1011"/>
      <c r="AD21" s="1011"/>
      <c r="AE21" s="1011"/>
    </row>
    <row r="22" spans="1:7" ht="18.75" customHeight="1">
      <c r="A22" s="1017">
        <v>13</v>
      </c>
      <c r="B22" s="878" t="s">
        <v>755</v>
      </c>
      <c r="C22" s="1224">
        <v>434</v>
      </c>
      <c r="D22" s="1224">
        <v>434</v>
      </c>
      <c r="E22" s="1225">
        <f t="shared" si="0"/>
        <v>26.04</v>
      </c>
      <c r="F22" s="1225">
        <f t="shared" si="1"/>
        <v>17.36</v>
      </c>
      <c r="G22" s="1225">
        <f t="shared" si="2"/>
        <v>43.4</v>
      </c>
    </row>
    <row r="23" spans="1:7" s="896" customFormat="1" ht="21" customHeight="1">
      <c r="A23" s="1827" t="s">
        <v>13</v>
      </c>
      <c r="B23" s="1828"/>
      <c r="C23" s="1226">
        <f>SUM(C10:C22)</f>
        <v>7057</v>
      </c>
      <c r="D23" s="1226">
        <f>SUM(D10:D22)</f>
        <v>7057</v>
      </c>
      <c r="E23" s="1227">
        <f>SUM(E10:E22)</f>
        <v>423.42</v>
      </c>
      <c r="F23" s="1227">
        <f>SUM(F10:F22)</f>
        <v>282.28000000000003</v>
      </c>
      <c r="G23" s="1227">
        <f>SUM(G10:G22)</f>
        <v>705.6999999999999</v>
      </c>
    </row>
    <row r="24" spans="1:7" ht="16.5">
      <c r="A24" s="1012"/>
      <c r="B24" s="1011"/>
      <c r="C24" s="1011"/>
      <c r="D24" s="1011"/>
      <c r="E24" s="1011"/>
      <c r="F24" s="1011"/>
      <c r="G24" s="1011"/>
    </row>
    <row r="25" spans="1:7" s="437" customFormat="1" ht="62.25" customHeight="1">
      <c r="A25" s="1018" t="s">
        <v>9</v>
      </c>
      <c r="D25" s="1018"/>
      <c r="E25" s="1281" t="s">
        <v>723</v>
      </c>
      <c r="F25" s="1281"/>
      <c r="G25" s="1281"/>
    </row>
  </sheetData>
  <sheetProtection/>
  <mergeCells count="10">
    <mergeCell ref="E25:G25"/>
    <mergeCell ref="F1:G1"/>
    <mergeCell ref="B2:F2"/>
    <mergeCell ref="B4:G4"/>
    <mergeCell ref="A23:B23"/>
    <mergeCell ref="A7:A8"/>
    <mergeCell ref="B7:B8"/>
    <mergeCell ref="C7:C8"/>
    <mergeCell ref="D7:D8"/>
    <mergeCell ref="E7:G7"/>
  </mergeCells>
  <printOptions horizontalCentered="1"/>
  <pageMargins left="0.73" right="0.2" top="0.21" bottom="0.2" header="0.2" footer="0.2"/>
  <pageSetup horizontalDpi="600" verticalDpi="600" orientation="landscape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0FD9C6"/>
    <pageSetUpPr fitToPage="1"/>
  </sheetPr>
  <dimension ref="A1:V26"/>
  <sheetViews>
    <sheetView view="pageBreakPreview" zoomScale="85" zoomScaleNormal="90" zoomScaleSheetLayoutView="85" zoomScalePageLayoutView="0" workbookViewId="0" topLeftCell="A6">
      <selection activeCell="G34" sqref="G34"/>
    </sheetView>
  </sheetViews>
  <sheetFormatPr defaultColWidth="9.140625" defaultRowHeight="12.75"/>
  <cols>
    <col min="1" max="1" width="6.8515625" style="883" customWidth="1"/>
    <col min="2" max="2" width="15.7109375" style="883" customWidth="1"/>
    <col min="3" max="3" width="7.57421875" style="1053" customWidth="1"/>
    <col min="4" max="6" width="7.57421875" style="883" customWidth="1"/>
    <col min="7" max="7" width="7.57421875" style="1053" customWidth="1"/>
    <col min="8" max="10" width="7.57421875" style="883" customWidth="1"/>
    <col min="11" max="11" width="7.57421875" style="1053" customWidth="1"/>
    <col min="12" max="14" width="7.57421875" style="883" customWidth="1"/>
    <col min="15" max="15" width="7.57421875" style="1053" customWidth="1"/>
    <col min="16" max="18" width="7.57421875" style="883" customWidth="1"/>
    <col min="19" max="19" width="7.57421875" style="1053" customWidth="1"/>
    <col min="20" max="21" width="7.57421875" style="883" customWidth="1"/>
    <col min="22" max="22" width="8.57421875" style="883" customWidth="1"/>
    <col min="23" max="253" width="9.140625" style="883" customWidth="1"/>
    <col min="254" max="254" width="11.28125" style="883" customWidth="1"/>
    <col min="255" max="255" width="9.7109375" style="883" customWidth="1"/>
    <col min="256" max="16384" width="8.140625" style="883" customWidth="1"/>
  </cols>
  <sheetData>
    <row r="1" spans="3:22" s="528" customFormat="1" ht="16.5">
      <c r="C1" s="1051"/>
      <c r="D1" s="879"/>
      <c r="E1" s="879"/>
      <c r="F1" s="879"/>
      <c r="G1" s="1051"/>
      <c r="H1" s="879"/>
      <c r="I1" s="880" t="s">
        <v>0</v>
      </c>
      <c r="J1" s="880"/>
      <c r="K1" s="1052"/>
      <c r="O1" s="1052"/>
      <c r="S1" s="1007"/>
      <c r="T1" s="881"/>
      <c r="U1" s="1832" t="s">
        <v>492</v>
      </c>
      <c r="V1" s="1832"/>
    </row>
    <row r="2" spans="3:19" s="528" customFormat="1" ht="20.25">
      <c r="C2" s="1052"/>
      <c r="E2" s="1552" t="s">
        <v>655</v>
      </c>
      <c r="F2" s="1552"/>
      <c r="G2" s="1552"/>
      <c r="H2" s="1552"/>
      <c r="I2" s="1552"/>
      <c r="J2" s="1552"/>
      <c r="K2" s="1552"/>
      <c r="L2" s="1552"/>
      <c r="M2" s="1552"/>
      <c r="N2" s="1552"/>
      <c r="O2" s="1552"/>
      <c r="P2" s="1552"/>
      <c r="S2" s="1052"/>
    </row>
    <row r="3" spans="3:19" s="528" customFormat="1" ht="12" customHeight="1">
      <c r="C3" s="1052"/>
      <c r="G3" s="1052"/>
      <c r="H3" s="882"/>
      <c r="I3" s="882"/>
      <c r="J3" s="882"/>
      <c r="K3" s="1003"/>
      <c r="L3" s="882"/>
      <c r="M3" s="882"/>
      <c r="N3" s="882"/>
      <c r="O3" s="1003"/>
      <c r="P3" s="882"/>
      <c r="S3" s="1052"/>
    </row>
    <row r="4" spans="3:22" ht="16.5">
      <c r="C4" s="1833" t="s">
        <v>840</v>
      </c>
      <c r="D4" s="1833"/>
      <c r="E4" s="1833"/>
      <c r="F4" s="1833"/>
      <c r="G4" s="1833"/>
      <c r="H4" s="1833"/>
      <c r="I4" s="1833"/>
      <c r="J4" s="1833"/>
      <c r="K4" s="1833"/>
      <c r="L4" s="1833"/>
      <c r="M4" s="1833"/>
      <c r="N4" s="1833"/>
      <c r="O4" s="1833"/>
      <c r="P4" s="1833"/>
      <c r="Q4" s="1833"/>
      <c r="R4" s="884"/>
      <c r="S4" s="1008"/>
      <c r="T4" s="885"/>
      <c r="U4" s="885"/>
      <c r="V4" s="885"/>
    </row>
    <row r="5" spans="4:22" ht="16.5">
      <c r="D5" s="886"/>
      <c r="E5" s="886"/>
      <c r="F5" s="886"/>
      <c r="H5" s="886"/>
      <c r="M5" s="886"/>
      <c r="N5" s="886"/>
      <c r="P5" s="886"/>
      <c r="Q5" s="886"/>
      <c r="R5" s="886"/>
      <c r="T5" s="886"/>
      <c r="U5" s="886"/>
      <c r="V5" s="886"/>
    </row>
    <row r="6" spans="1:2" ht="16.5">
      <c r="A6" s="887" t="s">
        <v>741</v>
      </c>
      <c r="B6" s="888"/>
    </row>
    <row r="7" spans="1:22" s="889" customFormat="1" ht="16.5">
      <c r="A7" s="1267" t="s">
        <v>2</v>
      </c>
      <c r="B7" s="1829" t="s">
        <v>30</v>
      </c>
      <c r="C7" s="1834" t="s">
        <v>841</v>
      </c>
      <c r="D7" s="1835"/>
      <c r="E7" s="1835"/>
      <c r="F7" s="1835"/>
      <c r="G7" s="1834" t="s">
        <v>842</v>
      </c>
      <c r="H7" s="1835"/>
      <c r="I7" s="1835"/>
      <c r="J7" s="1835"/>
      <c r="K7" s="1834" t="s">
        <v>843</v>
      </c>
      <c r="L7" s="1835"/>
      <c r="M7" s="1835"/>
      <c r="N7" s="1835"/>
      <c r="O7" s="1834" t="s">
        <v>844</v>
      </c>
      <c r="P7" s="1835"/>
      <c r="Q7" s="1835"/>
      <c r="R7" s="1835"/>
      <c r="S7" s="1834" t="s">
        <v>13</v>
      </c>
      <c r="T7" s="1835"/>
      <c r="U7" s="1835"/>
      <c r="V7" s="1835"/>
    </row>
    <row r="8" spans="1:22" s="889" customFormat="1" ht="29.25" customHeight="1">
      <c r="A8" s="1267"/>
      <c r="B8" s="1829"/>
      <c r="C8" s="1830" t="s">
        <v>845</v>
      </c>
      <c r="D8" s="1834" t="s">
        <v>916</v>
      </c>
      <c r="E8" s="1835"/>
      <c r="F8" s="1836"/>
      <c r="G8" s="1830" t="s">
        <v>845</v>
      </c>
      <c r="H8" s="1834" t="s">
        <v>916</v>
      </c>
      <c r="I8" s="1835"/>
      <c r="J8" s="1836"/>
      <c r="K8" s="1830" t="s">
        <v>845</v>
      </c>
      <c r="L8" s="1834" t="s">
        <v>916</v>
      </c>
      <c r="M8" s="1835"/>
      <c r="N8" s="1836"/>
      <c r="O8" s="1830" t="s">
        <v>845</v>
      </c>
      <c r="P8" s="1834" t="s">
        <v>916</v>
      </c>
      <c r="Q8" s="1835"/>
      <c r="R8" s="1836"/>
      <c r="S8" s="1830" t="s">
        <v>845</v>
      </c>
      <c r="T8" s="1834" t="s">
        <v>839</v>
      </c>
      <c r="U8" s="1835"/>
      <c r="V8" s="1836"/>
    </row>
    <row r="9" spans="1:22" s="889" customFormat="1" ht="38.25" customHeight="1">
      <c r="A9" s="1267"/>
      <c r="B9" s="1829"/>
      <c r="C9" s="1831"/>
      <c r="D9" s="895" t="s">
        <v>846</v>
      </c>
      <c r="E9" s="895" t="s">
        <v>183</v>
      </c>
      <c r="F9" s="890" t="s">
        <v>13</v>
      </c>
      <c r="G9" s="1831"/>
      <c r="H9" s="895" t="s">
        <v>846</v>
      </c>
      <c r="I9" s="895" t="s">
        <v>183</v>
      </c>
      <c r="J9" s="890" t="s">
        <v>13</v>
      </c>
      <c r="K9" s="1831"/>
      <c r="L9" s="895" t="s">
        <v>846</v>
      </c>
      <c r="M9" s="895" t="s">
        <v>183</v>
      </c>
      <c r="N9" s="890" t="s">
        <v>13</v>
      </c>
      <c r="O9" s="1831"/>
      <c r="P9" s="895" t="s">
        <v>846</v>
      </c>
      <c r="Q9" s="895" t="s">
        <v>183</v>
      </c>
      <c r="R9" s="890" t="s">
        <v>13</v>
      </c>
      <c r="S9" s="1831"/>
      <c r="T9" s="895" t="s">
        <v>846</v>
      </c>
      <c r="U9" s="895" t="s">
        <v>183</v>
      </c>
      <c r="V9" s="890" t="s">
        <v>13</v>
      </c>
    </row>
    <row r="10" spans="1:22" s="893" customFormat="1" ht="15.75" customHeight="1">
      <c r="A10" s="891">
        <v>1</v>
      </c>
      <c r="B10" s="892">
        <v>2</v>
      </c>
      <c r="C10" s="892">
        <v>3</v>
      </c>
      <c r="D10" s="891">
        <v>4</v>
      </c>
      <c r="E10" s="892">
        <v>5</v>
      </c>
      <c r="F10" s="892">
        <v>6</v>
      </c>
      <c r="G10" s="891">
        <v>7</v>
      </c>
      <c r="H10" s="892">
        <v>8</v>
      </c>
      <c r="I10" s="892">
        <v>9</v>
      </c>
      <c r="J10" s="891">
        <v>10</v>
      </c>
      <c r="K10" s="892">
        <v>11</v>
      </c>
      <c r="L10" s="892">
        <v>12</v>
      </c>
      <c r="M10" s="891">
        <v>13</v>
      </c>
      <c r="N10" s="892">
        <v>14</v>
      </c>
      <c r="O10" s="892">
        <v>15</v>
      </c>
      <c r="P10" s="891">
        <v>16</v>
      </c>
      <c r="Q10" s="892">
        <v>17</v>
      </c>
      <c r="R10" s="892">
        <v>18</v>
      </c>
      <c r="S10" s="891">
        <v>19</v>
      </c>
      <c r="T10" s="892">
        <v>20</v>
      </c>
      <c r="U10" s="892">
        <v>21</v>
      </c>
      <c r="V10" s="891">
        <v>22</v>
      </c>
    </row>
    <row r="11" spans="1:22" ht="28.5" customHeight="1">
      <c r="A11" s="27">
        <v>1</v>
      </c>
      <c r="B11" s="878" t="s">
        <v>743</v>
      </c>
      <c r="C11" s="1839" t="s">
        <v>1014</v>
      </c>
      <c r="D11" s="1840"/>
      <c r="E11" s="1840"/>
      <c r="F11" s="1840"/>
      <c r="G11" s="1840"/>
      <c r="H11" s="1840"/>
      <c r="I11" s="1840"/>
      <c r="J11" s="1840"/>
      <c r="K11" s="1840"/>
      <c r="L11" s="1840"/>
      <c r="M11" s="1840"/>
      <c r="N11" s="1840"/>
      <c r="O11" s="1840"/>
      <c r="P11" s="1840"/>
      <c r="Q11" s="1840"/>
      <c r="R11" s="1840"/>
      <c r="S11" s="1840"/>
      <c r="T11" s="1840"/>
      <c r="U11" s="1840"/>
      <c r="V11" s="1841"/>
    </row>
    <row r="12" spans="1:22" ht="28.5" customHeight="1">
      <c r="A12" s="27">
        <v>2</v>
      </c>
      <c r="B12" s="878" t="s">
        <v>744</v>
      </c>
      <c r="C12" s="1842"/>
      <c r="D12" s="1843"/>
      <c r="E12" s="1843"/>
      <c r="F12" s="1843"/>
      <c r="G12" s="1843"/>
      <c r="H12" s="1843"/>
      <c r="I12" s="1843"/>
      <c r="J12" s="1843"/>
      <c r="K12" s="1843"/>
      <c r="L12" s="1843"/>
      <c r="M12" s="1843"/>
      <c r="N12" s="1843"/>
      <c r="O12" s="1843"/>
      <c r="P12" s="1843"/>
      <c r="Q12" s="1843"/>
      <c r="R12" s="1843"/>
      <c r="S12" s="1843"/>
      <c r="T12" s="1843"/>
      <c r="U12" s="1843"/>
      <c r="V12" s="1844"/>
    </row>
    <row r="13" spans="1:22" ht="28.5" customHeight="1">
      <c r="A13" s="27">
        <v>3</v>
      </c>
      <c r="B13" s="878" t="s">
        <v>745</v>
      </c>
      <c r="C13" s="1842"/>
      <c r="D13" s="1843"/>
      <c r="E13" s="1843"/>
      <c r="F13" s="1843"/>
      <c r="G13" s="1843"/>
      <c r="H13" s="1843"/>
      <c r="I13" s="1843"/>
      <c r="J13" s="1843"/>
      <c r="K13" s="1843"/>
      <c r="L13" s="1843"/>
      <c r="M13" s="1843"/>
      <c r="N13" s="1843"/>
      <c r="O13" s="1843"/>
      <c r="P13" s="1843"/>
      <c r="Q13" s="1843"/>
      <c r="R13" s="1843"/>
      <c r="S13" s="1843"/>
      <c r="T13" s="1843"/>
      <c r="U13" s="1843"/>
      <c r="V13" s="1844"/>
    </row>
    <row r="14" spans="1:22" ht="28.5" customHeight="1">
      <c r="A14" s="27">
        <v>4</v>
      </c>
      <c r="B14" s="878" t="s">
        <v>746</v>
      </c>
      <c r="C14" s="1842"/>
      <c r="D14" s="1843"/>
      <c r="E14" s="1843"/>
      <c r="F14" s="1843"/>
      <c r="G14" s="1843"/>
      <c r="H14" s="1843"/>
      <c r="I14" s="1843"/>
      <c r="J14" s="1843"/>
      <c r="K14" s="1843"/>
      <c r="L14" s="1843"/>
      <c r="M14" s="1843"/>
      <c r="N14" s="1843"/>
      <c r="O14" s="1843"/>
      <c r="P14" s="1843"/>
      <c r="Q14" s="1843"/>
      <c r="R14" s="1843"/>
      <c r="S14" s="1843"/>
      <c r="T14" s="1843"/>
      <c r="U14" s="1843"/>
      <c r="V14" s="1844"/>
    </row>
    <row r="15" spans="1:22" ht="28.5" customHeight="1">
      <c r="A15" s="27">
        <v>5</v>
      </c>
      <c r="B15" s="878" t="s">
        <v>747</v>
      </c>
      <c r="C15" s="1842"/>
      <c r="D15" s="1843"/>
      <c r="E15" s="1843"/>
      <c r="F15" s="1843"/>
      <c r="G15" s="1843"/>
      <c r="H15" s="1843"/>
      <c r="I15" s="1843"/>
      <c r="J15" s="1843"/>
      <c r="K15" s="1843"/>
      <c r="L15" s="1843"/>
      <c r="M15" s="1843"/>
      <c r="N15" s="1843"/>
      <c r="O15" s="1843"/>
      <c r="P15" s="1843"/>
      <c r="Q15" s="1843"/>
      <c r="R15" s="1843"/>
      <c r="S15" s="1843"/>
      <c r="T15" s="1843"/>
      <c r="U15" s="1843"/>
      <c r="V15" s="1844"/>
    </row>
    <row r="16" spans="1:22" ht="28.5" customHeight="1">
      <c r="A16" s="27">
        <v>6</v>
      </c>
      <c r="B16" s="878" t="s">
        <v>748</v>
      </c>
      <c r="C16" s="1842"/>
      <c r="D16" s="1843"/>
      <c r="E16" s="1843"/>
      <c r="F16" s="1843"/>
      <c r="G16" s="1843"/>
      <c r="H16" s="1843"/>
      <c r="I16" s="1843"/>
      <c r="J16" s="1843"/>
      <c r="K16" s="1843"/>
      <c r="L16" s="1843"/>
      <c r="M16" s="1843"/>
      <c r="N16" s="1843"/>
      <c r="O16" s="1843"/>
      <c r="P16" s="1843"/>
      <c r="Q16" s="1843"/>
      <c r="R16" s="1843"/>
      <c r="S16" s="1843"/>
      <c r="T16" s="1843"/>
      <c r="U16" s="1843"/>
      <c r="V16" s="1844"/>
    </row>
    <row r="17" spans="1:22" ht="28.5" customHeight="1">
      <c r="A17" s="27">
        <v>7</v>
      </c>
      <c r="B17" s="878" t="s">
        <v>749</v>
      </c>
      <c r="C17" s="1842"/>
      <c r="D17" s="1843"/>
      <c r="E17" s="1843"/>
      <c r="F17" s="1843"/>
      <c r="G17" s="1843"/>
      <c r="H17" s="1843"/>
      <c r="I17" s="1843"/>
      <c r="J17" s="1843"/>
      <c r="K17" s="1843"/>
      <c r="L17" s="1843"/>
      <c r="M17" s="1843"/>
      <c r="N17" s="1843"/>
      <c r="O17" s="1843"/>
      <c r="P17" s="1843"/>
      <c r="Q17" s="1843"/>
      <c r="R17" s="1843"/>
      <c r="S17" s="1843"/>
      <c r="T17" s="1843"/>
      <c r="U17" s="1843"/>
      <c r="V17" s="1844"/>
    </row>
    <row r="18" spans="1:22" ht="28.5" customHeight="1">
      <c r="A18" s="27">
        <v>8</v>
      </c>
      <c r="B18" s="878" t="s">
        <v>750</v>
      </c>
      <c r="C18" s="1842"/>
      <c r="D18" s="1843"/>
      <c r="E18" s="1843"/>
      <c r="F18" s="1843"/>
      <c r="G18" s="1843"/>
      <c r="H18" s="1843"/>
      <c r="I18" s="1843"/>
      <c r="J18" s="1843"/>
      <c r="K18" s="1843"/>
      <c r="L18" s="1843"/>
      <c r="M18" s="1843"/>
      <c r="N18" s="1843"/>
      <c r="O18" s="1843"/>
      <c r="P18" s="1843"/>
      <c r="Q18" s="1843"/>
      <c r="R18" s="1843"/>
      <c r="S18" s="1843"/>
      <c r="T18" s="1843"/>
      <c r="U18" s="1843"/>
      <c r="V18" s="1844"/>
    </row>
    <row r="19" spans="1:22" ht="28.5" customHeight="1">
      <c r="A19" s="27">
        <v>9</v>
      </c>
      <c r="B19" s="878" t="s">
        <v>751</v>
      </c>
      <c r="C19" s="1842"/>
      <c r="D19" s="1843"/>
      <c r="E19" s="1843"/>
      <c r="F19" s="1843"/>
      <c r="G19" s="1843"/>
      <c r="H19" s="1843"/>
      <c r="I19" s="1843"/>
      <c r="J19" s="1843"/>
      <c r="K19" s="1843"/>
      <c r="L19" s="1843"/>
      <c r="M19" s="1843"/>
      <c r="N19" s="1843"/>
      <c r="O19" s="1843"/>
      <c r="P19" s="1843"/>
      <c r="Q19" s="1843"/>
      <c r="R19" s="1843"/>
      <c r="S19" s="1843"/>
      <c r="T19" s="1843"/>
      <c r="U19" s="1843"/>
      <c r="V19" s="1844"/>
    </row>
    <row r="20" spans="1:22" ht="28.5" customHeight="1">
      <c r="A20" s="27">
        <v>10</v>
      </c>
      <c r="B20" s="878" t="s">
        <v>752</v>
      </c>
      <c r="C20" s="1842"/>
      <c r="D20" s="1843"/>
      <c r="E20" s="1843"/>
      <c r="F20" s="1843"/>
      <c r="G20" s="1843"/>
      <c r="H20" s="1843"/>
      <c r="I20" s="1843"/>
      <c r="J20" s="1843"/>
      <c r="K20" s="1843"/>
      <c r="L20" s="1843"/>
      <c r="M20" s="1843"/>
      <c r="N20" s="1843"/>
      <c r="O20" s="1843"/>
      <c r="P20" s="1843"/>
      <c r="Q20" s="1843"/>
      <c r="R20" s="1843"/>
      <c r="S20" s="1843"/>
      <c r="T20" s="1843"/>
      <c r="U20" s="1843"/>
      <c r="V20" s="1844"/>
    </row>
    <row r="21" spans="1:22" ht="28.5" customHeight="1">
      <c r="A21" s="27">
        <v>11</v>
      </c>
      <c r="B21" s="878" t="s">
        <v>753</v>
      </c>
      <c r="C21" s="1842"/>
      <c r="D21" s="1843"/>
      <c r="E21" s="1843"/>
      <c r="F21" s="1843"/>
      <c r="G21" s="1843"/>
      <c r="H21" s="1843"/>
      <c r="I21" s="1843"/>
      <c r="J21" s="1843"/>
      <c r="K21" s="1843"/>
      <c r="L21" s="1843"/>
      <c r="M21" s="1843"/>
      <c r="N21" s="1843"/>
      <c r="O21" s="1843"/>
      <c r="P21" s="1843"/>
      <c r="Q21" s="1843"/>
      <c r="R21" s="1843"/>
      <c r="S21" s="1843"/>
      <c r="T21" s="1843"/>
      <c r="U21" s="1843"/>
      <c r="V21" s="1844"/>
    </row>
    <row r="22" spans="1:22" ht="28.5" customHeight="1">
      <c r="A22" s="27">
        <v>12</v>
      </c>
      <c r="B22" s="878" t="s">
        <v>754</v>
      </c>
      <c r="C22" s="1842"/>
      <c r="D22" s="1843"/>
      <c r="E22" s="1843"/>
      <c r="F22" s="1843"/>
      <c r="G22" s="1843"/>
      <c r="H22" s="1843"/>
      <c r="I22" s="1843"/>
      <c r="J22" s="1843"/>
      <c r="K22" s="1843"/>
      <c r="L22" s="1843"/>
      <c r="M22" s="1843"/>
      <c r="N22" s="1843"/>
      <c r="O22" s="1843"/>
      <c r="P22" s="1843"/>
      <c r="Q22" s="1843"/>
      <c r="R22" s="1843"/>
      <c r="S22" s="1843"/>
      <c r="T22" s="1843"/>
      <c r="U22" s="1843"/>
      <c r="V22" s="1844"/>
    </row>
    <row r="23" spans="1:22" ht="28.5" customHeight="1">
      <c r="A23" s="27">
        <v>13</v>
      </c>
      <c r="B23" s="878" t="s">
        <v>755</v>
      </c>
      <c r="C23" s="1845"/>
      <c r="D23" s="1846"/>
      <c r="E23" s="1846"/>
      <c r="F23" s="1846"/>
      <c r="G23" s="1846"/>
      <c r="H23" s="1846"/>
      <c r="I23" s="1846"/>
      <c r="J23" s="1846"/>
      <c r="K23" s="1846"/>
      <c r="L23" s="1846"/>
      <c r="M23" s="1846"/>
      <c r="N23" s="1846"/>
      <c r="O23" s="1846"/>
      <c r="P23" s="1846"/>
      <c r="Q23" s="1846"/>
      <c r="R23" s="1846"/>
      <c r="S23" s="1846"/>
      <c r="T23" s="1846"/>
      <c r="U23" s="1846"/>
      <c r="V23" s="1847"/>
    </row>
    <row r="24" spans="1:22" s="896" customFormat="1" ht="31.5" customHeight="1">
      <c r="A24" s="1837" t="s">
        <v>13</v>
      </c>
      <c r="B24" s="1838"/>
      <c r="C24" s="1213">
        <v>0</v>
      </c>
      <c r="D24" s="1213">
        <v>0</v>
      </c>
      <c r="E24" s="1213">
        <v>0</v>
      </c>
      <c r="F24" s="1213">
        <v>0</v>
      </c>
      <c r="G24" s="1213">
        <v>0</v>
      </c>
      <c r="H24" s="1213">
        <v>0</v>
      </c>
      <c r="I24" s="1213">
        <v>0</v>
      </c>
      <c r="J24" s="1213">
        <v>0</v>
      </c>
      <c r="K24" s="1213">
        <v>0</v>
      </c>
      <c r="L24" s="1213">
        <v>0</v>
      </c>
      <c r="M24" s="1213">
        <v>0</v>
      </c>
      <c r="N24" s="1213">
        <v>0</v>
      </c>
      <c r="O24" s="1213">
        <v>0</v>
      </c>
      <c r="P24" s="1213">
        <v>0</v>
      </c>
      <c r="Q24" s="1213">
        <v>0</v>
      </c>
      <c r="R24" s="1213">
        <v>0</v>
      </c>
      <c r="S24" s="1213">
        <v>0</v>
      </c>
      <c r="T24" s="1213">
        <v>0</v>
      </c>
      <c r="U24" s="1213">
        <v>0</v>
      </c>
      <c r="V24" s="1213">
        <v>0</v>
      </c>
    </row>
    <row r="26" spans="1:22" s="528" customFormat="1" ht="52.5" customHeight="1">
      <c r="A26" s="689" t="s">
        <v>9</v>
      </c>
      <c r="C26" s="1052"/>
      <c r="G26" s="688"/>
      <c r="H26" s="689"/>
      <c r="K26" s="688"/>
      <c r="L26" s="689"/>
      <c r="M26" s="689"/>
      <c r="N26" s="689"/>
      <c r="O26" s="688"/>
      <c r="P26" s="689"/>
      <c r="Q26" s="689"/>
      <c r="R26" s="1281" t="s">
        <v>723</v>
      </c>
      <c r="S26" s="1281"/>
      <c r="T26" s="1281"/>
      <c r="U26" s="1281"/>
      <c r="V26" s="1281"/>
    </row>
  </sheetData>
  <sheetProtection/>
  <mergeCells count="23">
    <mergeCell ref="A24:B24"/>
    <mergeCell ref="R26:V26"/>
    <mergeCell ref="O8:O9"/>
    <mergeCell ref="P8:R8"/>
    <mergeCell ref="S8:S9"/>
    <mergeCell ref="T8:V8"/>
    <mergeCell ref="L8:N8"/>
    <mergeCell ref="C11:V23"/>
    <mergeCell ref="U1:V1"/>
    <mergeCell ref="E2:P2"/>
    <mergeCell ref="C4:Q4"/>
    <mergeCell ref="A7:A9"/>
    <mergeCell ref="B7:B9"/>
    <mergeCell ref="C7:F7"/>
    <mergeCell ref="G7:J7"/>
    <mergeCell ref="K7:N7"/>
    <mergeCell ref="O7:R7"/>
    <mergeCell ref="S7:V7"/>
    <mergeCell ref="C8:C9"/>
    <mergeCell ref="D8:F8"/>
    <mergeCell ref="G8:G9"/>
    <mergeCell ref="H8:J8"/>
    <mergeCell ref="K8:K9"/>
  </mergeCells>
  <printOptions horizontalCentered="1"/>
  <pageMargins left="0.71" right="0.2" top="0.2" bottom="0.2" header="0.2" footer="0.2"/>
  <pageSetup fitToHeight="1" fitToWidth="1" horizontalDpi="600" verticalDpi="600" orientation="landscape" paperSize="9" scale="77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0FD9C6"/>
  </sheetPr>
  <dimension ref="A1:X27"/>
  <sheetViews>
    <sheetView view="pageBreakPreview" zoomScale="115" zoomScaleNormal="90" zoomScaleSheetLayoutView="115" zoomScalePageLayoutView="0" workbookViewId="0" topLeftCell="C16">
      <selection activeCell="S24" sqref="S24:V24"/>
    </sheetView>
  </sheetViews>
  <sheetFormatPr defaultColWidth="9.140625" defaultRowHeight="12.75"/>
  <cols>
    <col min="1" max="1" width="9.140625" style="1025" customWidth="1"/>
    <col min="2" max="2" width="15.7109375" style="1025" customWidth="1"/>
    <col min="3" max="3" width="6.8515625" style="1025" customWidth="1"/>
    <col min="4" max="4" width="8.140625" style="1025" customWidth="1"/>
    <col min="5" max="5" width="8.421875" style="1025" customWidth="1"/>
    <col min="6" max="6" width="8.28125" style="1025" customWidth="1"/>
    <col min="7" max="7" width="7.00390625" style="1025" customWidth="1"/>
    <col min="8" max="8" width="8.28125" style="1025" customWidth="1"/>
    <col min="9" max="9" width="7.00390625" style="1025" customWidth="1"/>
    <col min="10" max="10" width="8.28125" style="1025" customWidth="1"/>
    <col min="11" max="11" width="6.140625" style="1025" customWidth="1"/>
    <col min="12" max="14" width="7.00390625" style="1025" customWidth="1"/>
    <col min="15" max="15" width="5.57421875" style="1025" customWidth="1"/>
    <col min="16" max="18" width="7.00390625" style="1025" customWidth="1"/>
    <col min="19" max="19" width="7.28125" style="1025" customWidth="1"/>
    <col min="20" max="20" width="8.57421875" style="1025" customWidth="1"/>
    <col min="21" max="21" width="8.140625" style="1025" customWidth="1"/>
    <col min="22" max="22" width="8.7109375" style="1025" customWidth="1"/>
    <col min="23" max="16384" width="9.140625" style="1025" customWidth="1"/>
  </cols>
  <sheetData>
    <row r="1" spans="3:24" s="997" customFormat="1" ht="15.75">
      <c r="C1" s="1020"/>
      <c r="D1" s="1020"/>
      <c r="E1" s="1020"/>
      <c r="F1" s="1020"/>
      <c r="G1" s="1020"/>
      <c r="H1" s="1020"/>
      <c r="I1" s="1021" t="s">
        <v>0</v>
      </c>
      <c r="J1" s="1021"/>
      <c r="S1" s="1022"/>
      <c r="T1" s="1022"/>
      <c r="U1" s="1850" t="s">
        <v>847</v>
      </c>
      <c r="V1" s="1850"/>
      <c r="W1" s="1023"/>
      <c r="X1" s="1023"/>
    </row>
    <row r="2" spans="5:16" s="997" customFormat="1" ht="20.25">
      <c r="E2" s="1388" t="s">
        <v>655</v>
      </c>
      <c r="F2" s="1388"/>
      <c r="G2" s="1388"/>
      <c r="H2" s="1388"/>
      <c r="I2" s="1388"/>
      <c r="J2" s="1388"/>
      <c r="K2" s="1388"/>
      <c r="L2" s="1388"/>
      <c r="M2" s="1388"/>
      <c r="N2" s="1388"/>
      <c r="O2" s="1388"/>
      <c r="P2" s="1388"/>
    </row>
    <row r="3" spans="8:16" s="997" customFormat="1" ht="20.25">
      <c r="H3" s="1024"/>
      <c r="I3" s="1024"/>
      <c r="J3" s="1024"/>
      <c r="K3" s="1024"/>
      <c r="L3" s="1024"/>
      <c r="M3" s="1024"/>
      <c r="N3" s="1024"/>
      <c r="O3" s="1024"/>
      <c r="P3" s="1024"/>
    </row>
    <row r="4" spans="3:23" ht="15.75">
      <c r="C4" s="1851" t="s">
        <v>848</v>
      </c>
      <c r="D4" s="1851"/>
      <c r="E4" s="1851"/>
      <c r="F4" s="1851"/>
      <c r="G4" s="1851"/>
      <c r="H4" s="1851"/>
      <c r="I4" s="1851"/>
      <c r="J4" s="1851"/>
      <c r="K4" s="1851"/>
      <c r="L4" s="1851"/>
      <c r="M4" s="1851"/>
      <c r="N4" s="1851"/>
      <c r="O4" s="1851"/>
      <c r="P4" s="1851"/>
      <c r="Q4" s="1851"/>
      <c r="R4" s="905"/>
      <c r="S4" s="1027"/>
      <c r="T4" s="1027"/>
      <c r="U4" s="1027"/>
      <c r="V4" s="1027"/>
      <c r="W4" s="1021"/>
    </row>
    <row r="5" spans="3:23" ht="15.75" customHeight="1">
      <c r="C5" s="1028"/>
      <c r="D5" s="1028"/>
      <c r="E5" s="1028"/>
      <c r="F5" s="1028"/>
      <c r="G5" s="1028"/>
      <c r="H5" s="1028"/>
      <c r="M5" s="1028"/>
      <c r="N5" s="1028"/>
      <c r="O5" s="1028"/>
      <c r="P5" s="1028"/>
      <c r="Q5" s="1028"/>
      <c r="R5" s="1028"/>
      <c r="S5" s="1028"/>
      <c r="T5" s="1028"/>
      <c r="U5" s="1028"/>
      <c r="V5" s="1028"/>
      <c r="W5" s="1028"/>
    </row>
    <row r="6" spans="1:2" s="1031" customFormat="1" ht="16.5">
      <c r="A6" s="1029" t="s">
        <v>741</v>
      </c>
      <c r="B6" s="1030"/>
    </row>
    <row r="7" spans="1:22" s="1032" customFormat="1" ht="22.5" customHeight="1">
      <c r="A7" s="1274" t="s">
        <v>2</v>
      </c>
      <c r="B7" s="1863" t="s">
        <v>30</v>
      </c>
      <c r="C7" s="1848" t="s">
        <v>841</v>
      </c>
      <c r="D7" s="1849"/>
      <c r="E7" s="1849"/>
      <c r="F7" s="1849"/>
      <c r="G7" s="1848" t="s">
        <v>842</v>
      </c>
      <c r="H7" s="1849"/>
      <c r="I7" s="1849"/>
      <c r="J7" s="1849"/>
      <c r="K7" s="1848" t="s">
        <v>843</v>
      </c>
      <c r="L7" s="1849"/>
      <c r="M7" s="1849"/>
      <c r="N7" s="1849"/>
      <c r="O7" s="1855" t="s">
        <v>844</v>
      </c>
      <c r="P7" s="1856"/>
      <c r="Q7" s="1856"/>
      <c r="R7" s="1856"/>
      <c r="S7" s="1857" t="s">
        <v>13</v>
      </c>
      <c r="T7" s="1857"/>
      <c r="U7" s="1857"/>
      <c r="V7" s="1857"/>
    </row>
    <row r="8" spans="1:22" s="1032" customFormat="1" ht="29.25" customHeight="1">
      <c r="A8" s="1274"/>
      <c r="B8" s="1863"/>
      <c r="C8" s="1858" t="s">
        <v>845</v>
      </c>
      <c r="D8" s="1848" t="s">
        <v>916</v>
      </c>
      <c r="E8" s="1849"/>
      <c r="F8" s="1860"/>
      <c r="G8" s="1858" t="s">
        <v>845</v>
      </c>
      <c r="H8" s="1848" t="s">
        <v>916</v>
      </c>
      <c r="I8" s="1849"/>
      <c r="J8" s="1860"/>
      <c r="K8" s="1858" t="s">
        <v>845</v>
      </c>
      <c r="L8" s="1848" t="s">
        <v>916</v>
      </c>
      <c r="M8" s="1849"/>
      <c r="N8" s="1860"/>
      <c r="O8" s="1858" t="s">
        <v>845</v>
      </c>
      <c r="P8" s="1848" t="s">
        <v>916</v>
      </c>
      <c r="Q8" s="1849"/>
      <c r="R8" s="1860"/>
      <c r="S8" s="1861" t="s">
        <v>845</v>
      </c>
      <c r="T8" s="1857" t="s">
        <v>839</v>
      </c>
      <c r="U8" s="1857"/>
      <c r="V8" s="1857"/>
    </row>
    <row r="9" spans="1:22" s="1032" customFormat="1" ht="38.25" customHeight="1">
      <c r="A9" s="1274"/>
      <c r="B9" s="1863"/>
      <c r="C9" s="1859"/>
      <c r="D9" s="1033" t="s">
        <v>846</v>
      </c>
      <c r="E9" s="1033" t="s">
        <v>183</v>
      </c>
      <c r="F9" s="1034" t="s">
        <v>13</v>
      </c>
      <c r="G9" s="1859"/>
      <c r="H9" s="1033" t="s">
        <v>846</v>
      </c>
      <c r="I9" s="1033" t="s">
        <v>183</v>
      </c>
      <c r="J9" s="1034" t="s">
        <v>13</v>
      </c>
      <c r="K9" s="1859"/>
      <c r="L9" s="1033" t="s">
        <v>846</v>
      </c>
      <c r="M9" s="1033" t="s">
        <v>183</v>
      </c>
      <c r="N9" s="1034" t="s">
        <v>13</v>
      </c>
      <c r="O9" s="1859"/>
      <c r="P9" s="1033" t="s">
        <v>846</v>
      </c>
      <c r="Q9" s="1033" t="s">
        <v>183</v>
      </c>
      <c r="R9" s="1034" t="s">
        <v>13</v>
      </c>
      <c r="S9" s="1862"/>
      <c r="T9" s="1146" t="s">
        <v>846</v>
      </c>
      <c r="U9" s="1146" t="s">
        <v>183</v>
      </c>
      <c r="V9" s="1147" t="s">
        <v>13</v>
      </c>
    </row>
    <row r="10" spans="1:22" s="1037" customFormat="1" ht="15.75" customHeight="1">
      <c r="A10" s="1035">
        <v>1</v>
      </c>
      <c r="B10" s="1036">
        <v>2</v>
      </c>
      <c r="C10" s="1036">
        <v>3</v>
      </c>
      <c r="D10" s="1035">
        <v>4</v>
      </c>
      <c r="E10" s="1036">
        <v>5</v>
      </c>
      <c r="F10" s="1036">
        <v>6</v>
      </c>
      <c r="G10" s="1035">
        <v>7</v>
      </c>
      <c r="H10" s="1036">
        <v>8</v>
      </c>
      <c r="I10" s="1036">
        <v>9</v>
      </c>
      <c r="J10" s="1035">
        <v>10</v>
      </c>
      <c r="K10" s="1036">
        <v>11</v>
      </c>
      <c r="L10" s="1036">
        <v>12</v>
      </c>
      <c r="M10" s="1035">
        <v>13</v>
      </c>
      <c r="N10" s="1036">
        <v>14</v>
      </c>
      <c r="O10" s="1036">
        <v>15</v>
      </c>
      <c r="P10" s="1035">
        <v>16</v>
      </c>
      <c r="Q10" s="1036">
        <v>17</v>
      </c>
      <c r="R10" s="1036">
        <v>18</v>
      </c>
      <c r="S10" s="1148">
        <v>19</v>
      </c>
      <c r="T10" s="1149">
        <v>20</v>
      </c>
      <c r="U10" s="1149">
        <v>21</v>
      </c>
      <c r="V10" s="1148">
        <v>22</v>
      </c>
    </row>
    <row r="11" spans="1:23" s="1031" customFormat="1" ht="28.5" customHeight="1">
      <c r="A11" s="821">
        <v>1</v>
      </c>
      <c r="B11" s="878" t="s">
        <v>743</v>
      </c>
      <c r="C11" s="1043">
        <v>2069</v>
      </c>
      <c r="D11" s="1038">
        <f>C11*6000/100000</f>
        <v>124.14</v>
      </c>
      <c r="E11" s="1038">
        <f>C11*4000/100000</f>
        <v>82.76</v>
      </c>
      <c r="F11" s="1038">
        <f>D11+E11</f>
        <v>206.9</v>
      </c>
      <c r="G11" s="1043">
        <v>863</v>
      </c>
      <c r="H11" s="1038">
        <f>G11*9000/100000</f>
        <v>77.67</v>
      </c>
      <c r="I11" s="1038">
        <f>G11*6000/100000</f>
        <v>51.78</v>
      </c>
      <c r="J11" s="1038">
        <f>H11+I11</f>
        <v>129.45</v>
      </c>
      <c r="K11" s="1043">
        <v>155</v>
      </c>
      <c r="L11" s="1038">
        <f>K11*12000/100000</f>
        <v>18.6</v>
      </c>
      <c r="M11" s="1038">
        <f>K11*8000/100000</f>
        <v>12.4</v>
      </c>
      <c r="N11" s="1038">
        <f>L11+M11</f>
        <v>31</v>
      </c>
      <c r="O11" s="1043">
        <v>54</v>
      </c>
      <c r="P11" s="1038">
        <f>O11*15000/100000</f>
        <v>8.1</v>
      </c>
      <c r="Q11" s="1038">
        <f>O11*10000/100000</f>
        <v>5.4</v>
      </c>
      <c r="R11" s="1038">
        <f>P11+Q11</f>
        <v>13.5</v>
      </c>
      <c r="S11" s="1150">
        <f>C11+G11+K11+O11</f>
        <v>3141</v>
      </c>
      <c r="T11" s="1151">
        <f>D11+H11+L11+P11</f>
        <v>228.51</v>
      </c>
      <c r="U11" s="1151">
        <f>E11+I11+M11+Q11</f>
        <v>152.34000000000003</v>
      </c>
      <c r="V11" s="1151">
        <f>T11+U11</f>
        <v>380.85</v>
      </c>
      <c r="W11" s="1145"/>
    </row>
    <row r="12" spans="1:22" s="1031" customFormat="1" ht="28.5" customHeight="1">
      <c r="A12" s="821">
        <v>2</v>
      </c>
      <c r="B12" s="878" t="s">
        <v>744</v>
      </c>
      <c r="C12" s="1043">
        <v>1790</v>
      </c>
      <c r="D12" s="1038">
        <f aca="true" t="shared" si="0" ref="D12:D24">C12*6000/100000</f>
        <v>107.4</v>
      </c>
      <c r="E12" s="1038">
        <f aca="true" t="shared" si="1" ref="E12:E24">C12*4000/100000</f>
        <v>71.6</v>
      </c>
      <c r="F12" s="1038">
        <f aca="true" t="shared" si="2" ref="F12:F24">D12+E12</f>
        <v>179</v>
      </c>
      <c r="G12" s="1043">
        <v>608</v>
      </c>
      <c r="H12" s="1038">
        <f aca="true" t="shared" si="3" ref="H12:H24">G12*9000/100000</f>
        <v>54.72</v>
      </c>
      <c r="I12" s="1038">
        <f aca="true" t="shared" si="4" ref="I12:I24">G12*6000/100000</f>
        <v>36.48</v>
      </c>
      <c r="J12" s="1038">
        <f aca="true" t="shared" si="5" ref="J12:J23">H12+I12</f>
        <v>91.19999999999999</v>
      </c>
      <c r="K12" s="1043">
        <v>131</v>
      </c>
      <c r="L12" s="1038">
        <f aca="true" t="shared" si="6" ref="L12:L24">K12*12000/100000</f>
        <v>15.72</v>
      </c>
      <c r="M12" s="1038">
        <f aca="true" t="shared" si="7" ref="M12:M24">K12*8000/100000</f>
        <v>10.48</v>
      </c>
      <c r="N12" s="1038">
        <f aca="true" t="shared" si="8" ref="N12:N24">L12+M12</f>
        <v>26.200000000000003</v>
      </c>
      <c r="O12" s="1043">
        <v>172</v>
      </c>
      <c r="P12" s="1038">
        <f aca="true" t="shared" si="9" ref="P12:P24">O12*15000/100000</f>
        <v>25.8</v>
      </c>
      <c r="Q12" s="1038">
        <f aca="true" t="shared" si="10" ref="Q12:Q24">O12*10000/100000</f>
        <v>17.2</v>
      </c>
      <c r="R12" s="1038">
        <f aca="true" t="shared" si="11" ref="R12:R24">P12+Q12</f>
        <v>43</v>
      </c>
      <c r="S12" s="1150">
        <f aca="true" t="shared" si="12" ref="S12:S23">C12+G12+K12+O12</f>
        <v>2701</v>
      </c>
      <c r="T12" s="1151">
        <f aca="true" t="shared" si="13" ref="T12:T24">D12+H12+L12+P12</f>
        <v>203.64000000000001</v>
      </c>
      <c r="U12" s="1151">
        <f aca="true" t="shared" si="14" ref="U12:U24">E12+I12+M12+Q12</f>
        <v>135.76</v>
      </c>
      <c r="V12" s="1151">
        <f aca="true" t="shared" si="15" ref="V12:V24">T12+U12</f>
        <v>339.4</v>
      </c>
    </row>
    <row r="13" spans="1:22" s="1031" customFormat="1" ht="28.5" customHeight="1">
      <c r="A13" s="821">
        <v>3</v>
      </c>
      <c r="B13" s="878" t="s">
        <v>745</v>
      </c>
      <c r="C13" s="1043">
        <v>2768</v>
      </c>
      <c r="D13" s="1038">
        <f t="shared" si="0"/>
        <v>166.08</v>
      </c>
      <c r="E13" s="1038">
        <f t="shared" si="1"/>
        <v>110.72</v>
      </c>
      <c r="F13" s="1038">
        <f t="shared" si="2"/>
        <v>276.8</v>
      </c>
      <c r="G13" s="1043">
        <v>828</v>
      </c>
      <c r="H13" s="1038">
        <f t="shared" si="3"/>
        <v>74.52</v>
      </c>
      <c r="I13" s="1038">
        <f t="shared" si="4"/>
        <v>49.68</v>
      </c>
      <c r="J13" s="1038">
        <f t="shared" si="5"/>
        <v>124.19999999999999</v>
      </c>
      <c r="K13" s="1043">
        <v>165</v>
      </c>
      <c r="L13" s="1038">
        <f t="shared" si="6"/>
        <v>19.8</v>
      </c>
      <c r="M13" s="1038">
        <f t="shared" si="7"/>
        <v>13.2</v>
      </c>
      <c r="N13" s="1038">
        <f t="shared" si="8"/>
        <v>33</v>
      </c>
      <c r="O13" s="1043">
        <v>92</v>
      </c>
      <c r="P13" s="1038">
        <f t="shared" si="9"/>
        <v>13.8</v>
      </c>
      <c r="Q13" s="1038">
        <f t="shared" si="10"/>
        <v>9.2</v>
      </c>
      <c r="R13" s="1038">
        <f t="shared" si="11"/>
        <v>23</v>
      </c>
      <c r="S13" s="1150">
        <f t="shared" si="12"/>
        <v>3853</v>
      </c>
      <c r="T13" s="1151">
        <f t="shared" si="13"/>
        <v>274.20000000000005</v>
      </c>
      <c r="U13" s="1151">
        <f t="shared" si="14"/>
        <v>182.79999999999998</v>
      </c>
      <c r="V13" s="1151">
        <f t="shared" si="15"/>
        <v>457</v>
      </c>
    </row>
    <row r="14" spans="1:22" s="1031" customFormat="1" ht="28.5" customHeight="1">
      <c r="A14" s="821">
        <v>4</v>
      </c>
      <c r="B14" s="878" t="s">
        <v>746</v>
      </c>
      <c r="C14" s="1043">
        <v>2571</v>
      </c>
      <c r="D14" s="1038">
        <f t="shared" si="0"/>
        <v>154.26</v>
      </c>
      <c r="E14" s="1038">
        <f t="shared" si="1"/>
        <v>102.84</v>
      </c>
      <c r="F14" s="1038">
        <f t="shared" si="2"/>
        <v>257.1</v>
      </c>
      <c r="G14" s="1043">
        <v>1123</v>
      </c>
      <c r="H14" s="1038">
        <f t="shared" si="3"/>
        <v>101.07</v>
      </c>
      <c r="I14" s="1038">
        <f t="shared" si="4"/>
        <v>67.38</v>
      </c>
      <c r="J14" s="1038">
        <f t="shared" si="5"/>
        <v>168.45</v>
      </c>
      <c r="K14" s="1043">
        <v>254</v>
      </c>
      <c r="L14" s="1038">
        <f t="shared" si="6"/>
        <v>30.48</v>
      </c>
      <c r="M14" s="1038">
        <f t="shared" si="7"/>
        <v>20.32</v>
      </c>
      <c r="N14" s="1038">
        <f t="shared" si="8"/>
        <v>50.8</v>
      </c>
      <c r="O14" s="1043">
        <v>258.64</v>
      </c>
      <c r="P14" s="1038">
        <f t="shared" si="9"/>
        <v>38.796</v>
      </c>
      <c r="Q14" s="1038">
        <f t="shared" si="10"/>
        <v>25.864</v>
      </c>
      <c r="R14" s="1038">
        <f t="shared" si="11"/>
        <v>64.66</v>
      </c>
      <c r="S14" s="1150">
        <f t="shared" si="12"/>
        <v>4206.64</v>
      </c>
      <c r="T14" s="1151">
        <f t="shared" si="13"/>
        <v>324.606</v>
      </c>
      <c r="U14" s="1151">
        <f t="shared" si="14"/>
        <v>216.404</v>
      </c>
      <c r="V14" s="1151">
        <f t="shared" si="15"/>
        <v>541.01</v>
      </c>
    </row>
    <row r="15" spans="1:22" s="1031" customFormat="1" ht="28.5" customHeight="1">
      <c r="A15" s="821">
        <v>5</v>
      </c>
      <c r="B15" s="878" t="s">
        <v>747</v>
      </c>
      <c r="C15" s="1043">
        <v>1316</v>
      </c>
      <c r="D15" s="1038">
        <f t="shared" si="0"/>
        <v>78.96</v>
      </c>
      <c r="E15" s="1038">
        <f t="shared" si="1"/>
        <v>52.64</v>
      </c>
      <c r="F15" s="1038">
        <f t="shared" si="2"/>
        <v>131.6</v>
      </c>
      <c r="G15" s="1043">
        <v>738</v>
      </c>
      <c r="H15" s="1038">
        <f t="shared" si="3"/>
        <v>66.42</v>
      </c>
      <c r="I15" s="1038">
        <f t="shared" si="4"/>
        <v>44.28</v>
      </c>
      <c r="J15" s="1038">
        <f t="shared" si="5"/>
        <v>110.7</v>
      </c>
      <c r="K15" s="1043">
        <v>493</v>
      </c>
      <c r="L15" s="1038">
        <f t="shared" si="6"/>
        <v>59.16</v>
      </c>
      <c r="M15" s="1038">
        <f t="shared" si="7"/>
        <v>39.44</v>
      </c>
      <c r="N15" s="1038">
        <f t="shared" si="8"/>
        <v>98.6</v>
      </c>
      <c r="O15" s="1043">
        <v>674.92</v>
      </c>
      <c r="P15" s="1038">
        <f t="shared" si="9"/>
        <v>101.238</v>
      </c>
      <c r="Q15" s="1038">
        <f t="shared" si="10"/>
        <v>67.492</v>
      </c>
      <c r="R15" s="1038">
        <f t="shared" si="11"/>
        <v>168.73000000000002</v>
      </c>
      <c r="S15" s="1150">
        <f t="shared" si="12"/>
        <v>3221.92</v>
      </c>
      <c r="T15" s="1151">
        <f t="shared" si="13"/>
        <v>305.778</v>
      </c>
      <c r="U15" s="1151">
        <f t="shared" si="14"/>
        <v>203.85200000000003</v>
      </c>
      <c r="V15" s="1151">
        <f t="shared" si="15"/>
        <v>509.63000000000005</v>
      </c>
    </row>
    <row r="16" spans="1:22" s="1031" customFormat="1" ht="28.5" customHeight="1">
      <c r="A16" s="821">
        <v>6</v>
      </c>
      <c r="B16" s="878" t="s">
        <v>748</v>
      </c>
      <c r="C16" s="1043">
        <v>2246</v>
      </c>
      <c r="D16" s="1038">
        <f t="shared" si="0"/>
        <v>134.76</v>
      </c>
      <c r="E16" s="1038">
        <f t="shared" si="1"/>
        <v>89.84</v>
      </c>
      <c r="F16" s="1038">
        <f t="shared" si="2"/>
        <v>224.6</v>
      </c>
      <c r="G16" s="1043">
        <v>621</v>
      </c>
      <c r="H16" s="1038">
        <f t="shared" si="3"/>
        <v>55.89</v>
      </c>
      <c r="I16" s="1038">
        <f t="shared" si="4"/>
        <v>37.26</v>
      </c>
      <c r="J16" s="1038">
        <f t="shared" si="5"/>
        <v>93.15</v>
      </c>
      <c r="K16" s="1043">
        <v>145</v>
      </c>
      <c r="L16" s="1038">
        <f t="shared" si="6"/>
        <v>17.4</v>
      </c>
      <c r="M16" s="1038">
        <f t="shared" si="7"/>
        <v>11.6</v>
      </c>
      <c r="N16" s="1038">
        <f t="shared" si="8"/>
        <v>29</v>
      </c>
      <c r="O16" s="1043">
        <v>85.2</v>
      </c>
      <c r="P16" s="1038">
        <f t="shared" si="9"/>
        <v>12.78</v>
      </c>
      <c r="Q16" s="1038">
        <f t="shared" si="10"/>
        <v>8.52</v>
      </c>
      <c r="R16" s="1038">
        <f t="shared" si="11"/>
        <v>21.299999999999997</v>
      </c>
      <c r="S16" s="1150">
        <f t="shared" si="12"/>
        <v>3097.2</v>
      </c>
      <c r="T16" s="1151">
        <f t="shared" si="13"/>
        <v>220.82999999999998</v>
      </c>
      <c r="U16" s="1151">
        <f t="shared" si="14"/>
        <v>147.22</v>
      </c>
      <c r="V16" s="1151">
        <f t="shared" si="15"/>
        <v>368.04999999999995</v>
      </c>
    </row>
    <row r="17" spans="1:22" s="1031" customFormat="1" ht="28.5" customHeight="1">
      <c r="A17" s="821">
        <v>7</v>
      </c>
      <c r="B17" s="878" t="s">
        <v>749</v>
      </c>
      <c r="C17" s="1043">
        <v>2225</v>
      </c>
      <c r="D17" s="1038">
        <f t="shared" si="0"/>
        <v>133.5</v>
      </c>
      <c r="E17" s="1038">
        <f t="shared" si="1"/>
        <v>89</v>
      </c>
      <c r="F17" s="1038">
        <f t="shared" si="2"/>
        <v>222.5</v>
      </c>
      <c r="G17" s="1043">
        <v>1130</v>
      </c>
      <c r="H17" s="1038">
        <f t="shared" si="3"/>
        <v>101.7</v>
      </c>
      <c r="I17" s="1038">
        <f t="shared" si="4"/>
        <v>67.8</v>
      </c>
      <c r="J17" s="1038">
        <f t="shared" si="5"/>
        <v>169.5</v>
      </c>
      <c r="K17" s="1043">
        <v>133</v>
      </c>
      <c r="L17" s="1038">
        <f t="shared" si="6"/>
        <v>15.96</v>
      </c>
      <c r="M17" s="1038">
        <f t="shared" si="7"/>
        <v>10.64</v>
      </c>
      <c r="N17" s="1038">
        <f t="shared" si="8"/>
        <v>26.6</v>
      </c>
      <c r="O17" s="1043">
        <v>44.64</v>
      </c>
      <c r="P17" s="1038">
        <f t="shared" si="9"/>
        <v>6.696</v>
      </c>
      <c r="Q17" s="1038">
        <f t="shared" si="10"/>
        <v>4.464</v>
      </c>
      <c r="R17" s="1038">
        <f t="shared" si="11"/>
        <v>11.16</v>
      </c>
      <c r="S17" s="1150">
        <f t="shared" si="12"/>
        <v>3532.64</v>
      </c>
      <c r="T17" s="1151">
        <f t="shared" si="13"/>
        <v>257.856</v>
      </c>
      <c r="U17" s="1151">
        <f t="shared" si="14"/>
        <v>171.904</v>
      </c>
      <c r="V17" s="1151">
        <f t="shared" si="15"/>
        <v>429.76</v>
      </c>
    </row>
    <row r="18" spans="1:22" s="1031" customFormat="1" ht="28.5" customHeight="1">
      <c r="A18" s="821">
        <v>8</v>
      </c>
      <c r="B18" s="878" t="s">
        <v>750</v>
      </c>
      <c r="C18" s="986">
        <v>2351</v>
      </c>
      <c r="D18" s="1038">
        <f t="shared" si="0"/>
        <v>141.06</v>
      </c>
      <c r="E18" s="1038">
        <f t="shared" si="1"/>
        <v>94.04</v>
      </c>
      <c r="F18" s="1038">
        <f t="shared" si="2"/>
        <v>235.10000000000002</v>
      </c>
      <c r="G18" s="1043">
        <v>521</v>
      </c>
      <c r="H18" s="1038">
        <f t="shared" si="3"/>
        <v>46.89</v>
      </c>
      <c r="I18" s="1038">
        <f t="shared" si="4"/>
        <v>31.26</v>
      </c>
      <c r="J18" s="1038">
        <f t="shared" si="5"/>
        <v>78.15</v>
      </c>
      <c r="K18" s="1043">
        <v>270</v>
      </c>
      <c r="L18" s="1038">
        <f t="shared" si="6"/>
        <v>32.4</v>
      </c>
      <c r="M18" s="1038">
        <f t="shared" si="7"/>
        <v>21.6</v>
      </c>
      <c r="N18" s="1038">
        <f t="shared" si="8"/>
        <v>54</v>
      </c>
      <c r="O18" s="1043">
        <v>225</v>
      </c>
      <c r="P18" s="1038">
        <f t="shared" si="9"/>
        <v>33.75</v>
      </c>
      <c r="Q18" s="1038">
        <f t="shared" si="10"/>
        <v>22.5</v>
      </c>
      <c r="R18" s="1038">
        <f t="shared" si="11"/>
        <v>56.25</v>
      </c>
      <c r="S18" s="1150">
        <f>C18+G18+K18+O18</f>
        <v>3367</v>
      </c>
      <c r="T18" s="1151">
        <f t="shared" si="13"/>
        <v>254.1</v>
      </c>
      <c r="U18" s="1151">
        <f t="shared" si="14"/>
        <v>169.4</v>
      </c>
      <c r="V18" s="1151">
        <f t="shared" si="15"/>
        <v>423.5</v>
      </c>
    </row>
    <row r="19" spans="1:22" s="1031" customFormat="1" ht="28.5" customHeight="1">
      <c r="A19" s="821">
        <v>9</v>
      </c>
      <c r="B19" s="878" t="s">
        <v>751</v>
      </c>
      <c r="C19" s="1043">
        <v>2790</v>
      </c>
      <c r="D19" s="1038">
        <f t="shared" si="0"/>
        <v>167.4</v>
      </c>
      <c r="E19" s="1038">
        <f>C19*4000/100000</f>
        <v>111.6</v>
      </c>
      <c r="F19" s="1038">
        <f>D19+E19</f>
        <v>279</v>
      </c>
      <c r="G19" s="1043">
        <v>424</v>
      </c>
      <c r="H19" s="1038">
        <f t="shared" si="3"/>
        <v>38.16</v>
      </c>
      <c r="I19" s="1038">
        <f>G19*6000/100000</f>
        <v>25.44</v>
      </c>
      <c r="J19" s="1038">
        <f>H19+I19</f>
        <v>63.599999999999994</v>
      </c>
      <c r="K19" s="1043">
        <v>127</v>
      </c>
      <c r="L19" s="1038">
        <f>K19*12000/100000</f>
        <v>15.24</v>
      </c>
      <c r="M19" s="1038">
        <f>K19*8000/100000</f>
        <v>10.16</v>
      </c>
      <c r="N19" s="1038">
        <f>L19+M19</f>
        <v>25.4</v>
      </c>
      <c r="O19" s="1043">
        <v>8.44</v>
      </c>
      <c r="P19" s="1038">
        <f t="shared" si="9"/>
        <v>1.2659999999999998</v>
      </c>
      <c r="Q19" s="1038">
        <f>O19*10000/100000</f>
        <v>0.844</v>
      </c>
      <c r="R19" s="1038">
        <f>P19+Q19</f>
        <v>2.11</v>
      </c>
      <c r="S19" s="1150">
        <f t="shared" si="12"/>
        <v>3349.44</v>
      </c>
      <c r="T19" s="1151">
        <v>206.31</v>
      </c>
      <c r="U19" s="1151">
        <v>137.54000000000002</v>
      </c>
      <c r="V19" s="1151">
        <v>343.85</v>
      </c>
    </row>
    <row r="20" spans="1:22" s="1031" customFormat="1" ht="28.5" customHeight="1">
      <c r="A20" s="821">
        <v>10</v>
      </c>
      <c r="B20" s="878" t="s">
        <v>752</v>
      </c>
      <c r="C20" s="1043">
        <v>3290</v>
      </c>
      <c r="D20" s="1038">
        <f t="shared" si="0"/>
        <v>197.4</v>
      </c>
      <c r="E20" s="1038">
        <f t="shared" si="1"/>
        <v>131.6</v>
      </c>
      <c r="F20" s="1038">
        <f t="shared" si="2"/>
        <v>329</v>
      </c>
      <c r="G20" s="1043">
        <v>1191</v>
      </c>
      <c r="H20" s="1038">
        <f t="shared" si="3"/>
        <v>107.19</v>
      </c>
      <c r="I20" s="1038">
        <f t="shared" si="4"/>
        <v>71.46</v>
      </c>
      <c r="J20" s="1038">
        <f t="shared" si="5"/>
        <v>178.64999999999998</v>
      </c>
      <c r="K20" s="1043">
        <v>208</v>
      </c>
      <c r="L20" s="1038">
        <f t="shared" si="6"/>
        <v>24.96</v>
      </c>
      <c r="M20" s="1038">
        <f t="shared" si="7"/>
        <v>16.64</v>
      </c>
      <c r="N20" s="1038">
        <f t="shared" si="8"/>
        <v>41.6</v>
      </c>
      <c r="O20" s="1043">
        <v>112</v>
      </c>
      <c r="P20" s="1038">
        <f t="shared" si="9"/>
        <v>16.8</v>
      </c>
      <c r="Q20" s="1038">
        <f t="shared" si="10"/>
        <v>11.2</v>
      </c>
      <c r="R20" s="1038">
        <f t="shared" si="11"/>
        <v>28</v>
      </c>
      <c r="S20" s="1150">
        <f t="shared" si="12"/>
        <v>4801</v>
      </c>
      <c r="T20" s="1151">
        <f t="shared" si="13"/>
        <v>346.35</v>
      </c>
      <c r="U20" s="1151">
        <f t="shared" si="14"/>
        <v>230.89999999999998</v>
      </c>
      <c r="V20" s="1151">
        <f t="shared" si="15"/>
        <v>577.25</v>
      </c>
    </row>
    <row r="21" spans="1:22" s="1031" customFormat="1" ht="28.5" customHeight="1">
      <c r="A21" s="821">
        <v>11</v>
      </c>
      <c r="B21" s="878" t="s">
        <v>753</v>
      </c>
      <c r="C21" s="1043">
        <v>1983</v>
      </c>
      <c r="D21" s="1038">
        <f t="shared" si="0"/>
        <v>118.98</v>
      </c>
      <c r="E21" s="1038">
        <f t="shared" si="1"/>
        <v>79.32</v>
      </c>
      <c r="F21" s="1038">
        <f t="shared" si="2"/>
        <v>198.3</v>
      </c>
      <c r="G21" s="1043">
        <v>1284</v>
      </c>
      <c r="H21" s="1038">
        <f t="shared" si="3"/>
        <v>115.56</v>
      </c>
      <c r="I21" s="1038">
        <f t="shared" si="4"/>
        <v>77.04</v>
      </c>
      <c r="J21" s="1038">
        <f t="shared" si="5"/>
        <v>192.60000000000002</v>
      </c>
      <c r="K21" s="1043">
        <v>14</v>
      </c>
      <c r="L21" s="1038">
        <f t="shared" si="6"/>
        <v>1.68</v>
      </c>
      <c r="M21" s="1038">
        <f t="shared" si="7"/>
        <v>1.12</v>
      </c>
      <c r="N21" s="1038">
        <f t="shared" si="8"/>
        <v>2.8</v>
      </c>
      <c r="O21" s="1043">
        <v>9.44</v>
      </c>
      <c r="P21" s="1038">
        <f t="shared" si="9"/>
        <v>1.416</v>
      </c>
      <c r="Q21" s="1038">
        <f t="shared" si="10"/>
        <v>0.944</v>
      </c>
      <c r="R21" s="1038">
        <f t="shared" si="11"/>
        <v>2.36</v>
      </c>
      <c r="S21" s="1150">
        <f t="shared" si="12"/>
        <v>3290.44</v>
      </c>
      <c r="T21" s="1151">
        <f>D21+H21+L21+P21</f>
        <v>237.63600000000002</v>
      </c>
      <c r="U21" s="1151">
        <f t="shared" si="14"/>
        <v>158.424</v>
      </c>
      <c r="V21" s="1151">
        <f t="shared" si="15"/>
        <v>396.06000000000006</v>
      </c>
    </row>
    <row r="22" spans="1:22" s="1031" customFormat="1" ht="28.5" customHeight="1">
      <c r="A22" s="821">
        <v>12</v>
      </c>
      <c r="B22" s="878" t="s">
        <v>754</v>
      </c>
      <c r="C22" s="1043">
        <v>1996</v>
      </c>
      <c r="D22" s="1038">
        <f t="shared" si="0"/>
        <v>119.76</v>
      </c>
      <c r="E22" s="1038">
        <f t="shared" si="1"/>
        <v>79.84</v>
      </c>
      <c r="F22" s="1038">
        <f t="shared" si="2"/>
        <v>199.60000000000002</v>
      </c>
      <c r="G22" s="1043">
        <v>1316</v>
      </c>
      <c r="H22" s="1038">
        <f t="shared" si="3"/>
        <v>118.44</v>
      </c>
      <c r="I22" s="1038">
        <f t="shared" si="4"/>
        <v>78.96</v>
      </c>
      <c r="J22" s="1038">
        <f t="shared" si="5"/>
        <v>197.39999999999998</v>
      </c>
      <c r="K22" s="1043">
        <v>305</v>
      </c>
      <c r="L22" s="1038">
        <f t="shared" si="6"/>
        <v>36.6</v>
      </c>
      <c r="M22" s="1038">
        <f t="shared" si="7"/>
        <v>24.4</v>
      </c>
      <c r="N22" s="1038">
        <f t="shared" si="8"/>
        <v>61</v>
      </c>
      <c r="O22" s="1043">
        <v>123</v>
      </c>
      <c r="P22" s="1038">
        <f t="shared" si="9"/>
        <v>18.45</v>
      </c>
      <c r="Q22" s="1038">
        <f t="shared" si="10"/>
        <v>12.3</v>
      </c>
      <c r="R22" s="1038">
        <f t="shared" si="11"/>
        <v>30.75</v>
      </c>
      <c r="S22" s="1150">
        <f t="shared" si="12"/>
        <v>3740</v>
      </c>
      <c r="T22" s="1151">
        <f t="shared" si="13"/>
        <v>293.25</v>
      </c>
      <c r="U22" s="1151">
        <f t="shared" si="14"/>
        <v>195.50000000000003</v>
      </c>
      <c r="V22" s="1151">
        <f t="shared" si="15"/>
        <v>488.75</v>
      </c>
    </row>
    <row r="23" spans="1:22" s="1031" customFormat="1" ht="28.5" customHeight="1">
      <c r="A23" s="821">
        <v>13</v>
      </c>
      <c r="B23" s="878" t="s">
        <v>755</v>
      </c>
      <c r="C23" s="1043">
        <v>901</v>
      </c>
      <c r="D23" s="1038">
        <f t="shared" si="0"/>
        <v>54.06</v>
      </c>
      <c r="E23" s="1038">
        <f t="shared" si="1"/>
        <v>36.04</v>
      </c>
      <c r="F23" s="1038">
        <f t="shared" si="2"/>
        <v>90.1</v>
      </c>
      <c r="G23" s="1043">
        <v>1269</v>
      </c>
      <c r="H23" s="1038">
        <f t="shared" si="3"/>
        <v>114.21</v>
      </c>
      <c r="I23" s="1038">
        <f t="shared" si="4"/>
        <v>76.14</v>
      </c>
      <c r="J23" s="1038">
        <f t="shared" si="5"/>
        <v>190.35</v>
      </c>
      <c r="K23" s="1043">
        <v>410</v>
      </c>
      <c r="L23" s="1038">
        <f t="shared" si="6"/>
        <v>49.2</v>
      </c>
      <c r="M23" s="1038">
        <f t="shared" si="7"/>
        <v>32.8</v>
      </c>
      <c r="N23" s="1038">
        <f t="shared" si="8"/>
        <v>82</v>
      </c>
      <c r="O23" s="1043">
        <v>252</v>
      </c>
      <c r="P23" s="1038">
        <f t="shared" si="9"/>
        <v>37.8</v>
      </c>
      <c r="Q23" s="1038">
        <f t="shared" si="10"/>
        <v>25.2</v>
      </c>
      <c r="R23" s="1038">
        <f t="shared" si="11"/>
        <v>63</v>
      </c>
      <c r="S23" s="1150">
        <f t="shared" si="12"/>
        <v>2832</v>
      </c>
      <c r="T23" s="1151">
        <f t="shared" si="13"/>
        <v>255.26999999999998</v>
      </c>
      <c r="U23" s="1151">
        <f t="shared" si="14"/>
        <v>170.18</v>
      </c>
      <c r="V23" s="1151">
        <f t="shared" si="15"/>
        <v>425.45</v>
      </c>
    </row>
    <row r="24" spans="1:22" s="1039" customFormat="1" ht="31.5" customHeight="1">
      <c r="A24" s="1852" t="s">
        <v>13</v>
      </c>
      <c r="B24" s="1853"/>
      <c r="C24" s="1044">
        <v>28296</v>
      </c>
      <c r="D24" s="1042">
        <f t="shared" si="0"/>
        <v>1697.76</v>
      </c>
      <c r="E24" s="1042">
        <f t="shared" si="1"/>
        <v>1131.84</v>
      </c>
      <c r="F24" s="1042">
        <f t="shared" si="2"/>
        <v>2829.6</v>
      </c>
      <c r="G24" s="1044">
        <f>SUM(G11:G23)</f>
        <v>11916</v>
      </c>
      <c r="H24" s="1042">
        <f t="shared" si="3"/>
        <v>1072.44</v>
      </c>
      <c r="I24" s="1042">
        <f t="shared" si="4"/>
        <v>714.96</v>
      </c>
      <c r="J24" s="1042">
        <f>H24+I24</f>
        <v>1787.4</v>
      </c>
      <c r="K24" s="1044">
        <f>SUM(K11:K23)</f>
        <v>2810</v>
      </c>
      <c r="L24" s="1042">
        <f t="shared" si="6"/>
        <v>337.2</v>
      </c>
      <c r="M24" s="1042">
        <f t="shared" si="7"/>
        <v>224.8</v>
      </c>
      <c r="N24" s="1042">
        <f t="shared" si="8"/>
        <v>562</v>
      </c>
      <c r="O24" s="1044">
        <f>SUM(O11:O23)</f>
        <v>2111.28</v>
      </c>
      <c r="P24" s="1042">
        <f t="shared" si="9"/>
        <v>316.69200000000006</v>
      </c>
      <c r="Q24" s="1042">
        <f t="shared" si="10"/>
        <v>211.12800000000004</v>
      </c>
      <c r="R24" s="1042">
        <f t="shared" si="11"/>
        <v>527.8200000000002</v>
      </c>
      <c r="S24" s="1044">
        <f>SUM(S11:S23)</f>
        <v>45133.28</v>
      </c>
      <c r="T24" s="1042">
        <f t="shared" si="13"/>
        <v>3424.0919999999996</v>
      </c>
      <c r="U24" s="1042">
        <f t="shared" si="14"/>
        <v>2282.728</v>
      </c>
      <c r="V24" s="1042">
        <f t="shared" si="15"/>
        <v>5706.82</v>
      </c>
    </row>
    <row r="25" spans="1:22" s="1039" customFormat="1" ht="31.5" customHeight="1">
      <c r="A25" s="1040"/>
      <c r="B25" s="1040"/>
      <c r="C25" s="1050"/>
      <c r="D25" s="1050"/>
      <c r="E25" s="1050"/>
      <c r="F25" s="1050"/>
      <c r="G25" s="1050"/>
      <c r="H25" s="1050"/>
      <c r="I25" s="1050"/>
      <c r="J25" s="1050"/>
      <c r="K25" s="1050"/>
      <c r="L25" s="1050"/>
      <c r="M25" s="1050"/>
      <c r="N25" s="1050"/>
      <c r="O25" s="1050"/>
      <c r="P25" s="1040"/>
      <c r="Q25" s="1040"/>
      <c r="R25" s="1040"/>
      <c r="S25" s="1040"/>
      <c r="T25" s="1040"/>
      <c r="U25" s="1040"/>
      <c r="V25" s="1040"/>
    </row>
    <row r="26" s="1031" customFormat="1" ht="16.5"/>
    <row r="27" spans="1:22" s="247" customFormat="1" ht="52.5" customHeight="1">
      <c r="A27" s="1041" t="s">
        <v>9</v>
      </c>
      <c r="G27" s="1041"/>
      <c r="H27" s="1041"/>
      <c r="K27" s="1041"/>
      <c r="L27" s="1041"/>
      <c r="M27" s="1041"/>
      <c r="N27" s="1041"/>
      <c r="O27" s="1041"/>
      <c r="P27" s="1041"/>
      <c r="Q27" s="1854" t="s">
        <v>723</v>
      </c>
      <c r="R27" s="1854"/>
      <c r="S27" s="1854"/>
      <c r="T27" s="1854"/>
      <c r="U27" s="1854"/>
      <c r="V27" s="1854"/>
    </row>
  </sheetData>
  <sheetProtection/>
  <mergeCells count="22">
    <mergeCell ref="A24:B24"/>
    <mergeCell ref="Q27:V27"/>
    <mergeCell ref="O7:R7"/>
    <mergeCell ref="S7:V7"/>
    <mergeCell ref="C8:C9"/>
    <mergeCell ref="D8:F8"/>
    <mergeCell ref="G8:G9"/>
    <mergeCell ref="H8:J8"/>
    <mergeCell ref="K8:K9"/>
    <mergeCell ref="L8:N8"/>
    <mergeCell ref="O8:O9"/>
    <mergeCell ref="P8:R8"/>
    <mergeCell ref="S8:S9"/>
    <mergeCell ref="T8:V8"/>
    <mergeCell ref="A7:A9"/>
    <mergeCell ref="B7:B9"/>
    <mergeCell ref="C7:F7"/>
    <mergeCell ref="G7:J7"/>
    <mergeCell ref="K7:N7"/>
    <mergeCell ref="U1:V1"/>
    <mergeCell ref="E2:P2"/>
    <mergeCell ref="C4:Q4"/>
  </mergeCells>
  <printOptions horizontalCentered="1"/>
  <pageMargins left="0.7" right="0.2" top="0.2" bottom="0.2" header="0.2" footer="0.2"/>
  <pageSetup horizontalDpi="600" verticalDpi="600" orientation="landscape" paperSize="9" scale="75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0FD9C6"/>
  </sheetPr>
  <dimension ref="A1:O26"/>
  <sheetViews>
    <sheetView zoomScale="70" zoomScaleNormal="70" zoomScaleSheetLayoutView="115" zoomScalePageLayoutView="0" workbookViewId="0" topLeftCell="A4">
      <selection activeCell="H24" sqref="H24"/>
    </sheetView>
  </sheetViews>
  <sheetFormatPr defaultColWidth="8.8515625" defaultRowHeight="12.75"/>
  <cols>
    <col min="1" max="1" width="8.140625" style="21" customWidth="1"/>
    <col min="2" max="2" width="15.28125" style="21" customWidth="1"/>
    <col min="3" max="3" width="12.140625" style="21" customWidth="1"/>
    <col min="4" max="4" width="11.7109375" style="21" customWidth="1"/>
    <col min="5" max="5" width="11.28125" style="21" customWidth="1"/>
    <col min="6" max="6" width="17.140625" style="21" customWidth="1"/>
    <col min="7" max="7" width="14.140625" style="21" customWidth="1"/>
    <col min="8" max="8" width="14.421875" style="21" customWidth="1"/>
    <col min="9" max="9" width="13.57421875" style="21" customWidth="1"/>
    <col min="10" max="10" width="18.421875" style="21" customWidth="1"/>
    <col min="11" max="11" width="13.7109375" style="21" customWidth="1"/>
    <col min="12" max="12" width="16.28125" style="21" customWidth="1"/>
    <col min="13" max="16384" width="8.8515625" style="21" customWidth="1"/>
  </cols>
  <sheetData>
    <row r="1" spans="2:12" ht="15">
      <c r="B1" s="748"/>
      <c r="C1" s="748"/>
      <c r="D1" s="748"/>
      <c r="E1" s="748"/>
      <c r="F1" s="725"/>
      <c r="G1" s="725"/>
      <c r="H1" s="748"/>
      <c r="J1" s="749"/>
      <c r="K1" s="1864" t="s">
        <v>493</v>
      </c>
      <c r="L1" s="1864"/>
    </row>
    <row r="2" spans="2:10" ht="15.75">
      <c r="B2" s="1865" t="s">
        <v>0</v>
      </c>
      <c r="C2" s="1865"/>
      <c r="D2" s="1865"/>
      <c r="E2" s="1865"/>
      <c r="F2" s="1865"/>
      <c r="G2" s="1865"/>
      <c r="H2" s="1865"/>
      <c r="I2" s="1865"/>
      <c r="J2" s="1865"/>
    </row>
    <row r="3" spans="2:10" ht="20.25">
      <c r="B3" s="1866" t="s">
        <v>655</v>
      </c>
      <c r="C3" s="1866"/>
      <c r="D3" s="1866"/>
      <c r="E3" s="1866"/>
      <c r="F3" s="1866"/>
      <c r="G3" s="1866"/>
      <c r="H3" s="1866"/>
      <c r="I3" s="1866"/>
      <c r="J3" s="1866"/>
    </row>
    <row r="4" spans="2:10" ht="20.25">
      <c r="B4" s="750"/>
      <c r="C4" s="750"/>
      <c r="D4" s="750"/>
      <c r="E4" s="750"/>
      <c r="F4" s="750"/>
      <c r="G4" s="750"/>
      <c r="H4" s="750"/>
      <c r="I4" s="750"/>
      <c r="J4" s="750"/>
    </row>
    <row r="5" spans="2:12" ht="15" customHeight="1">
      <c r="B5" s="1867" t="s">
        <v>717</v>
      </c>
      <c r="C5" s="1867"/>
      <c r="D5" s="1867"/>
      <c r="E5" s="1867"/>
      <c r="F5" s="1867"/>
      <c r="G5" s="1867"/>
      <c r="H5" s="1867"/>
      <c r="I5" s="1867"/>
      <c r="J5" s="1867"/>
      <c r="K5" s="1867"/>
      <c r="L5" s="1867"/>
    </row>
    <row r="6" spans="1:3" s="792" customFormat="1" ht="14.25">
      <c r="A6" s="1681" t="s">
        <v>721</v>
      </c>
      <c r="B6" s="1681"/>
      <c r="C6" s="764"/>
    </row>
    <row r="7" spans="1:12" s="792" customFormat="1" ht="15" customHeight="1">
      <c r="A7" s="1868" t="s">
        <v>99</v>
      </c>
      <c r="B7" s="1871" t="s">
        <v>3</v>
      </c>
      <c r="C7" s="1874" t="s">
        <v>18</v>
      </c>
      <c r="D7" s="1874"/>
      <c r="E7" s="1874"/>
      <c r="F7" s="1874"/>
      <c r="G7" s="1874" t="s">
        <v>19</v>
      </c>
      <c r="H7" s="1874"/>
      <c r="I7" s="1874"/>
      <c r="J7" s="1874"/>
      <c r="K7" s="1877" t="s">
        <v>347</v>
      </c>
      <c r="L7" s="1877" t="s">
        <v>606</v>
      </c>
    </row>
    <row r="8" spans="1:12" s="792" customFormat="1" ht="30.75" customHeight="1">
      <c r="A8" s="1869"/>
      <c r="B8" s="1872"/>
      <c r="C8" s="1877" t="s">
        <v>218</v>
      </c>
      <c r="D8" s="1871" t="s">
        <v>401</v>
      </c>
      <c r="E8" s="1878" t="s">
        <v>87</v>
      </c>
      <c r="F8" s="1879"/>
      <c r="G8" s="1877" t="s">
        <v>218</v>
      </c>
      <c r="H8" s="1877" t="s">
        <v>401</v>
      </c>
      <c r="I8" s="1877" t="s">
        <v>87</v>
      </c>
      <c r="J8" s="1877"/>
      <c r="K8" s="1877"/>
      <c r="L8" s="1877"/>
    </row>
    <row r="9" spans="1:12" s="792" customFormat="1" ht="81" customHeight="1">
      <c r="A9" s="1870"/>
      <c r="B9" s="1873"/>
      <c r="C9" s="1877"/>
      <c r="D9" s="1873"/>
      <c r="E9" s="1238" t="s">
        <v>1020</v>
      </c>
      <c r="F9" s="793" t="s">
        <v>402</v>
      </c>
      <c r="G9" s="1877"/>
      <c r="H9" s="1877"/>
      <c r="I9" s="1238" t="s">
        <v>1020</v>
      </c>
      <c r="J9" s="793" t="s">
        <v>402</v>
      </c>
      <c r="K9" s="1877"/>
      <c r="L9" s="1877"/>
    </row>
    <row r="10" spans="1:12" s="792" customFormat="1" ht="14.25">
      <c r="A10" s="794">
        <v>1</v>
      </c>
      <c r="B10" s="795">
        <v>2</v>
      </c>
      <c r="C10" s="794">
        <v>3</v>
      </c>
      <c r="D10" s="795">
        <v>4</v>
      </c>
      <c r="E10" s="794">
        <v>5</v>
      </c>
      <c r="F10" s="795">
        <v>6</v>
      </c>
      <c r="G10" s="796">
        <v>7</v>
      </c>
      <c r="H10" s="797">
        <v>8</v>
      </c>
      <c r="I10" s="796">
        <v>9</v>
      </c>
      <c r="J10" s="797">
        <v>10</v>
      </c>
      <c r="K10" s="1220">
        <v>11</v>
      </c>
      <c r="L10" s="797">
        <v>12</v>
      </c>
    </row>
    <row r="11" spans="1:12" s="801" customFormat="1" ht="23.25" customHeight="1">
      <c r="A11" s="798">
        <v>1</v>
      </c>
      <c r="B11" s="799" t="s">
        <v>743</v>
      </c>
      <c r="C11" s="1221">
        <f>'AT27_Req_FG_CA_Pry '!G11</f>
        <v>107216</v>
      </c>
      <c r="D11" s="1221">
        <f>'AT-8_Hon_CCH_Pry'!C12</f>
        <v>4163</v>
      </c>
      <c r="E11" s="1221">
        <f>'AT-8_Hon_CCH_Pry'!D12</f>
        <v>4163</v>
      </c>
      <c r="F11" s="1222">
        <v>0</v>
      </c>
      <c r="G11" s="1221">
        <f>'AT27A_Req_FG_CA_UPry'!G11</f>
        <v>60571</v>
      </c>
      <c r="H11" s="1222">
        <f>'AT-8A_Hon_CCH_UPry'!C12</f>
        <v>2182</v>
      </c>
      <c r="I11" s="1222">
        <f>'AT-8A_Hon_CCH_UPry'!D12</f>
        <v>1819</v>
      </c>
      <c r="J11" s="1222">
        <v>0</v>
      </c>
      <c r="K11" s="1221">
        <f>D11+H11</f>
        <v>6345</v>
      </c>
      <c r="L11" s="719">
        <v>0</v>
      </c>
    </row>
    <row r="12" spans="1:12" s="801" customFormat="1" ht="23.25" customHeight="1">
      <c r="A12" s="798">
        <v>2</v>
      </c>
      <c r="B12" s="799" t="s">
        <v>744</v>
      </c>
      <c r="C12" s="1221">
        <f>'AT27_Req_FG_CA_Pry '!G12</f>
        <v>78808</v>
      </c>
      <c r="D12" s="1221">
        <f>'AT-8_Hon_CCH_Pry'!C13</f>
        <v>3442</v>
      </c>
      <c r="E12" s="1221">
        <f>'AT-8_Hon_CCH_Pry'!D13</f>
        <v>3390</v>
      </c>
      <c r="F12" s="1222">
        <v>0</v>
      </c>
      <c r="G12" s="1221">
        <f>'AT27A_Req_FG_CA_UPry'!G12</f>
        <v>45808</v>
      </c>
      <c r="H12" s="1222">
        <f>'AT-8A_Hon_CCH_UPry'!C13</f>
        <v>1943</v>
      </c>
      <c r="I12" s="1222">
        <f>'AT-8A_Hon_CCH_UPry'!D13</f>
        <v>1654</v>
      </c>
      <c r="J12" s="1222">
        <v>0</v>
      </c>
      <c r="K12" s="1221">
        <f aca="true" t="shared" si="0" ref="K12:K23">D12+H12</f>
        <v>5385</v>
      </c>
      <c r="L12" s="719">
        <v>3153</v>
      </c>
    </row>
    <row r="13" spans="1:12" s="801" customFormat="1" ht="23.25" customHeight="1">
      <c r="A13" s="798">
        <v>3</v>
      </c>
      <c r="B13" s="799" t="s">
        <v>745</v>
      </c>
      <c r="C13" s="1221">
        <f>'AT27_Req_FG_CA_Pry '!G13</f>
        <v>112838</v>
      </c>
      <c r="D13" s="1221">
        <f>'AT-8_Hon_CCH_Pry'!C14</f>
        <v>4436</v>
      </c>
      <c r="E13" s="1221">
        <f>'AT-8_Hon_CCH_Pry'!D14</f>
        <v>4450</v>
      </c>
      <c r="F13" s="1222">
        <v>0</v>
      </c>
      <c r="G13" s="1221">
        <f>'AT27A_Req_FG_CA_UPry'!G13</f>
        <v>54648</v>
      </c>
      <c r="H13" s="1222">
        <f>'AT-8A_Hon_CCH_UPry'!C14</f>
        <v>1828</v>
      </c>
      <c r="I13" s="1222">
        <f>'AT-8A_Hon_CCH_UPry'!D14</f>
        <v>1734</v>
      </c>
      <c r="J13" s="1222">
        <v>0</v>
      </c>
      <c r="K13" s="1221">
        <f t="shared" si="0"/>
        <v>6264</v>
      </c>
      <c r="L13" s="719">
        <v>3866</v>
      </c>
    </row>
    <row r="14" spans="1:12" s="801" customFormat="1" ht="23.25" customHeight="1">
      <c r="A14" s="798">
        <v>4</v>
      </c>
      <c r="B14" s="799" t="s">
        <v>746</v>
      </c>
      <c r="C14" s="1221">
        <f>'AT27_Req_FG_CA_Pry '!G14</f>
        <v>144900</v>
      </c>
      <c r="D14" s="1221">
        <f>'AT-8_Hon_CCH_Pry'!C15</f>
        <v>5754</v>
      </c>
      <c r="E14" s="1221">
        <f>'AT-8_Hon_CCH_Pry'!D15</f>
        <v>5754</v>
      </c>
      <c r="F14" s="1222">
        <v>0</v>
      </c>
      <c r="G14" s="1221">
        <f>'AT27A_Req_FG_CA_UPry'!G14</f>
        <v>120014</v>
      </c>
      <c r="H14" s="1222">
        <f>'AT-8A_Hon_CCH_UPry'!C15</f>
        <v>3003</v>
      </c>
      <c r="I14" s="1222">
        <f>'AT-8A_Hon_CCH_UPry'!D15</f>
        <v>2476</v>
      </c>
      <c r="J14" s="1222">
        <v>0</v>
      </c>
      <c r="K14" s="1221">
        <f t="shared" si="0"/>
        <v>8757</v>
      </c>
      <c r="L14" s="719">
        <v>0</v>
      </c>
    </row>
    <row r="15" spans="1:12" s="801" customFormat="1" ht="23.25" customHeight="1">
      <c r="A15" s="798">
        <v>5</v>
      </c>
      <c r="B15" s="799" t="s">
        <v>747</v>
      </c>
      <c r="C15" s="1221">
        <f>'AT27_Req_FG_CA_Pry '!G15</f>
        <v>118165</v>
      </c>
      <c r="D15" s="1221">
        <f>'AT-8_Hon_CCH_Pry'!C16</f>
        <v>4185</v>
      </c>
      <c r="E15" s="1221">
        <f>'AT-8_Hon_CCH_Pry'!D16</f>
        <v>4155</v>
      </c>
      <c r="F15" s="1222">
        <v>0</v>
      </c>
      <c r="G15" s="1221">
        <f>'AT27A_Req_FG_CA_UPry'!G15</f>
        <v>72559</v>
      </c>
      <c r="H15" s="1222">
        <f>'AT-8A_Hon_CCH_UPry'!C16</f>
        <v>2290</v>
      </c>
      <c r="I15" s="1222">
        <f>'AT-8A_Hon_CCH_UPry'!D16</f>
        <v>2129</v>
      </c>
      <c r="J15" s="1222">
        <v>0</v>
      </c>
      <c r="K15" s="1221">
        <f t="shared" si="0"/>
        <v>6475</v>
      </c>
      <c r="L15" s="719">
        <v>0</v>
      </c>
    </row>
    <row r="16" spans="1:12" s="801" customFormat="1" ht="23.25" customHeight="1">
      <c r="A16" s="798">
        <v>6</v>
      </c>
      <c r="B16" s="799" t="s">
        <v>748</v>
      </c>
      <c r="C16" s="1221">
        <f>'AT27_Req_FG_CA_Pry '!G16</f>
        <v>92753</v>
      </c>
      <c r="D16" s="1221">
        <f>'AT-8_Hon_CCH_Pry'!C17</f>
        <v>3026</v>
      </c>
      <c r="E16" s="1221">
        <f>'AT-8_Hon_CCH_Pry'!D17</f>
        <v>3457</v>
      </c>
      <c r="F16" s="1222">
        <v>0</v>
      </c>
      <c r="G16" s="1221">
        <f>'AT27A_Req_FG_CA_UPry'!G16</f>
        <v>89035</v>
      </c>
      <c r="H16" s="1222">
        <f>'AT-8A_Hon_CCH_UPry'!C17</f>
        <v>2645</v>
      </c>
      <c r="I16" s="1222">
        <f>'AT-8A_Hon_CCH_UPry'!D17</f>
        <v>2197</v>
      </c>
      <c r="J16" s="1222">
        <v>0</v>
      </c>
      <c r="K16" s="1221">
        <f t="shared" si="0"/>
        <v>5671</v>
      </c>
      <c r="L16" s="719">
        <v>0</v>
      </c>
    </row>
    <row r="17" spans="1:12" s="801" customFormat="1" ht="23.25" customHeight="1">
      <c r="A17" s="798">
        <v>7</v>
      </c>
      <c r="B17" s="799" t="s">
        <v>749</v>
      </c>
      <c r="C17" s="1221">
        <f>'AT27_Req_FG_CA_Pry '!G17</f>
        <v>155054</v>
      </c>
      <c r="D17" s="1221">
        <f>'AT-8_Hon_CCH_Pry'!C18</f>
        <v>4806</v>
      </c>
      <c r="E17" s="1221">
        <f>'AT-8_Hon_CCH_Pry'!D18</f>
        <v>4806</v>
      </c>
      <c r="F17" s="1222">
        <v>0</v>
      </c>
      <c r="G17" s="1221">
        <f>'AT27A_Req_FG_CA_UPry'!G17</f>
        <v>93022</v>
      </c>
      <c r="H17" s="1222">
        <f>'AT-8A_Hon_CCH_UPry'!C18</f>
        <v>1946</v>
      </c>
      <c r="I17" s="1222">
        <f>'AT-8A_Hon_CCH_UPry'!D18</f>
        <v>1812</v>
      </c>
      <c r="J17" s="1222">
        <v>0</v>
      </c>
      <c r="K17" s="1221">
        <f t="shared" si="0"/>
        <v>6752</v>
      </c>
      <c r="L17" s="719">
        <v>0</v>
      </c>
    </row>
    <row r="18" spans="1:12" s="801" customFormat="1" ht="23.25" customHeight="1">
      <c r="A18" s="798">
        <v>8</v>
      </c>
      <c r="B18" s="799" t="s">
        <v>750</v>
      </c>
      <c r="C18" s="1221">
        <f>'AT27_Req_FG_CA_Pry '!G18</f>
        <v>121142</v>
      </c>
      <c r="D18" s="1221">
        <f>'AT-8_Hon_CCH_Pry'!C19</f>
        <v>4165</v>
      </c>
      <c r="E18" s="1221">
        <f>'AT-8_Hon_CCH_Pry'!D19</f>
        <v>4165</v>
      </c>
      <c r="F18" s="1222">
        <v>0</v>
      </c>
      <c r="G18" s="1221">
        <f>'AT27A_Req_FG_CA_UPry'!G18</f>
        <v>53628</v>
      </c>
      <c r="H18" s="1222">
        <f>'AT-8A_Hon_CCH_UPry'!C19</f>
        <v>1870</v>
      </c>
      <c r="I18" s="1222">
        <f>'AT-8A_Hon_CCH_UPry'!D19</f>
        <v>1824</v>
      </c>
      <c r="J18" s="1222">
        <v>0</v>
      </c>
      <c r="K18" s="1221">
        <f t="shared" si="0"/>
        <v>6035</v>
      </c>
      <c r="L18" s="719">
        <v>4272</v>
      </c>
    </row>
    <row r="19" spans="1:12" s="801" customFormat="1" ht="23.25" customHeight="1">
      <c r="A19" s="798">
        <v>9</v>
      </c>
      <c r="B19" s="799" t="s">
        <v>751</v>
      </c>
      <c r="C19" s="1221">
        <f>'AT27_Req_FG_CA_Pry '!G19</f>
        <v>97034</v>
      </c>
      <c r="D19" s="1221">
        <f>'AT-8_Hon_CCH_Pry'!C20</f>
        <v>4540</v>
      </c>
      <c r="E19" s="1221">
        <f>'AT-8_Hon_CCH_Pry'!D20</f>
        <v>4180</v>
      </c>
      <c r="F19" s="1222">
        <v>0</v>
      </c>
      <c r="G19" s="1221">
        <f>'AT27A_Req_FG_CA_UPry'!G19</f>
        <v>50723</v>
      </c>
      <c r="H19" s="1222">
        <f>'AT-8A_Hon_CCH_UPry'!C20</f>
        <v>1915</v>
      </c>
      <c r="I19" s="1222">
        <f>'AT-8A_Hon_CCH_UPry'!D20</f>
        <v>1557</v>
      </c>
      <c r="J19" s="1222">
        <v>0</v>
      </c>
      <c r="K19" s="1221">
        <f t="shared" si="0"/>
        <v>6455</v>
      </c>
      <c r="L19" s="719">
        <v>2423</v>
      </c>
    </row>
    <row r="20" spans="1:12" s="801" customFormat="1" ht="23.25" customHeight="1">
      <c r="A20" s="798">
        <v>10</v>
      </c>
      <c r="B20" s="799" t="s">
        <v>752</v>
      </c>
      <c r="C20" s="1221">
        <f>'AT27_Req_FG_CA_Pry '!G20</f>
        <v>136565</v>
      </c>
      <c r="D20" s="1221">
        <f>'AT-8_Hon_CCH_Pry'!C21</f>
        <v>5618</v>
      </c>
      <c r="E20" s="1221">
        <f>'AT-8_Hon_CCH_Pry'!D21</f>
        <v>5811</v>
      </c>
      <c r="F20" s="1222">
        <v>0</v>
      </c>
      <c r="G20" s="1221">
        <f>'AT27A_Req_FG_CA_UPry'!G20</f>
        <v>78223</v>
      </c>
      <c r="H20" s="1222">
        <f>'AT-8A_Hon_CCH_UPry'!C21</f>
        <v>2674</v>
      </c>
      <c r="I20" s="1222">
        <f>'AT-8A_Hon_CCH_UPry'!D21</f>
        <v>2674</v>
      </c>
      <c r="J20" s="1222">
        <v>0</v>
      </c>
      <c r="K20" s="1221">
        <f t="shared" si="0"/>
        <v>8292</v>
      </c>
      <c r="L20" s="719">
        <v>4895</v>
      </c>
    </row>
    <row r="21" spans="1:12" s="801" customFormat="1" ht="23.25" customHeight="1">
      <c r="A21" s="798">
        <v>11</v>
      </c>
      <c r="B21" s="799" t="s">
        <v>753</v>
      </c>
      <c r="C21" s="1221">
        <f>'AT27_Req_FG_CA_Pry '!G21</f>
        <v>113240</v>
      </c>
      <c r="D21" s="1221">
        <f>'AT-8_Hon_CCH_Pry'!C22</f>
        <v>4272</v>
      </c>
      <c r="E21" s="1221">
        <f>'AT-8_Hon_CCH_Pry'!D22</f>
        <v>4172</v>
      </c>
      <c r="F21" s="1222">
        <v>0</v>
      </c>
      <c r="G21" s="1221">
        <f>'AT27A_Req_FG_CA_UPry'!G21</f>
        <v>62044</v>
      </c>
      <c r="H21" s="1222">
        <f>'AT-8A_Hon_CCH_UPry'!C22</f>
        <v>2103</v>
      </c>
      <c r="I21" s="1222">
        <f>'AT-8A_Hon_CCH_UPry'!D22</f>
        <v>1982</v>
      </c>
      <c r="J21" s="1222">
        <v>0</v>
      </c>
      <c r="K21" s="1221">
        <f t="shared" si="0"/>
        <v>6375</v>
      </c>
      <c r="L21" s="719">
        <v>4950</v>
      </c>
    </row>
    <row r="22" spans="1:12" s="801" customFormat="1" ht="23.25" customHeight="1">
      <c r="A22" s="798">
        <v>12</v>
      </c>
      <c r="B22" s="799" t="s">
        <v>754</v>
      </c>
      <c r="C22" s="1221">
        <f>'AT27_Req_FG_CA_Pry '!G22</f>
        <v>122820</v>
      </c>
      <c r="D22" s="1221">
        <f>'AT-8_Hon_CCH_Pry'!C23</f>
        <v>4660</v>
      </c>
      <c r="E22" s="1221">
        <f>'AT-8_Hon_CCH_Pry'!D23</f>
        <v>4610</v>
      </c>
      <c r="F22" s="1222">
        <v>0</v>
      </c>
      <c r="G22" s="1221">
        <f>'AT27A_Req_FG_CA_UPry'!G22</f>
        <v>80199</v>
      </c>
      <c r="H22" s="1222">
        <f>'AT-8A_Hon_CCH_UPry'!C23</f>
        <v>2960</v>
      </c>
      <c r="I22" s="1222">
        <f>'AT-8A_Hon_CCH_UPry'!D23</f>
        <v>2910</v>
      </c>
      <c r="J22" s="1222">
        <v>0</v>
      </c>
      <c r="K22" s="1221">
        <f t="shared" si="0"/>
        <v>7620</v>
      </c>
      <c r="L22" s="719">
        <v>716</v>
      </c>
    </row>
    <row r="23" spans="1:12" s="801" customFormat="1" ht="23.25" customHeight="1">
      <c r="A23" s="798">
        <v>13</v>
      </c>
      <c r="B23" s="799" t="s">
        <v>755</v>
      </c>
      <c r="C23" s="1221">
        <f>'AT27_Req_FG_CA_Pry '!G23</f>
        <v>169465</v>
      </c>
      <c r="D23" s="1221">
        <f>'AT-8_Hon_CCH_Pry'!C24</f>
        <v>4740</v>
      </c>
      <c r="E23" s="1221">
        <f>'AT-8_Hon_CCH_Pry'!D24</f>
        <v>4640</v>
      </c>
      <c r="F23" s="1222">
        <v>0</v>
      </c>
      <c r="G23" s="1221">
        <f>'AT27A_Req_FG_CA_UPry'!G23</f>
        <v>89526</v>
      </c>
      <c r="H23" s="1222">
        <f>'AT-8A_Hon_CCH_UPry'!C24</f>
        <v>3130</v>
      </c>
      <c r="I23" s="1222">
        <f>'AT-8A_Hon_CCH_UPry'!D24</f>
        <v>2622</v>
      </c>
      <c r="J23" s="1222">
        <v>0</v>
      </c>
      <c r="K23" s="1221">
        <f t="shared" si="0"/>
        <v>7870</v>
      </c>
      <c r="L23" s="719">
        <v>4730</v>
      </c>
    </row>
    <row r="24" spans="1:15" s="802" customFormat="1" ht="23.25" customHeight="1">
      <c r="A24" s="1875" t="s">
        <v>756</v>
      </c>
      <c r="B24" s="1876"/>
      <c r="C24" s="1223">
        <f>SUM(C11:C23)</f>
        <v>1570000</v>
      </c>
      <c r="D24" s="1223">
        <f aca="true" t="shared" si="1" ref="D24:L24">SUM(D11:D23)</f>
        <v>57807</v>
      </c>
      <c r="E24" s="1223">
        <f t="shared" si="1"/>
        <v>57753</v>
      </c>
      <c r="F24" s="1223">
        <f t="shared" si="1"/>
        <v>0</v>
      </c>
      <c r="G24" s="1223">
        <f t="shared" si="1"/>
        <v>950000</v>
      </c>
      <c r="H24" s="1223">
        <f t="shared" si="1"/>
        <v>30489</v>
      </c>
      <c r="I24" s="1223">
        <f t="shared" si="1"/>
        <v>27390</v>
      </c>
      <c r="J24" s="1223">
        <f t="shared" si="1"/>
        <v>0</v>
      </c>
      <c r="K24" s="1223">
        <f t="shared" si="1"/>
        <v>88296</v>
      </c>
      <c r="L24" s="1223">
        <f t="shared" si="1"/>
        <v>29005</v>
      </c>
      <c r="O24" s="1152"/>
    </row>
    <row r="25" spans="2:12" s="53" customFormat="1" ht="23.25" customHeight="1">
      <c r="B25" s="804"/>
      <c r="C25" s="804"/>
      <c r="D25" s="804"/>
      <c r="E25" s="804"/>
      <c r="F25" s="804"/>
      <c r="G25" s="804"/>
      <c r="H25" s="804"/>
      <c r="I25" s="804"/>
      <c r="J25" s="804"/>
      <c r="K25" s="804"/>
      <c r="L25" s="804"/>
    </row>
    <row r="26" spans="1:12" s="53" customFormat="1" ht="74.25" customHeight="1">
      <c r="A26" s="46" t="s">
        <v>875</v>
      </c>
      <c r="H26" s="803"/>
      <c r="J26" s="1771" t="s">
        <v>723</v>
      </c>
      <c r="K26" s="1771"/>
      <c r="L26" s="1771"/>
    </row>
  </sheetData>
  <sheetProtection/>
  <mergeCells count="19">
    <mergeCell ref="J26:L26"/>
    <mergeCell ref="K7:K9"/>
    <mergeCell ref="L7:L9"/>
    <mergeCell ref="C8:C9"/>
    <mergeCell ref="D8:D9"/>
    <mergeCell ref="E8:F8"/>
    <mergeCell ref="G8:G9"/>
    <mergeCell ref="H8:H9"/>
    <mergeCell ref="I8:J8"/>
    <mergeCell ref="A7:A9"/>
    <mergeCell ref="B7:B9"/>
    <mergeCell ref="C7:F7"/>
    <mergeCell ref="G7:J7"/>
    <mergeCell ref="A24:B24"/>
    <mergeCell ref="K1:L1"/>
    <mergeCell ref="B2:J2"/>
    <mergeCell ref="B3:J3"/>
    <mergeCell ref="B5:L5"/>
    <mergeCell ref="A6:B6"/>
  </mergeCells>
  <printOptions horizontalCentered="1"/>
  <pageMargins left="0.71" right="0.2" top="0.2" bottom="0.15" header="0.2" footer="0.2"/>
  <pageSetup horizontalDpi="600" verticalDpi="600" orientation="landscape" paperSize="9" scale="80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0FD9C6"/>
  </sheetPr>
  <dimension ref="A1:EX44"/>
  <sheetViews>
    <sheetView view="pageBreakPreview" zoomScale="85" zoomScaleNormal="70" zoomScaleSheetLayoutView="85" zoomScalePageLayoutView="0" workbookViewId="0" topLeftCell="A21">
      <selection activeCell="O35" sqref="O35"/>
    </sheetView>
  </sheetViews>
  <sheetFormatPr defaultColWidth="9.140625" defaultRowHeight="12.75"/>
  <cols>
    <col min="1" max="1" width="4.7109375" style="29" customWidth="1"/>
    <col min="2" max="2" width="20.57421875" style="29" customWidth="1"/>
    <col min="3" max="3" width="8.7109375" style="29" customWidth="1"/>
    <col min="4" max="5" width="7.8515625" style="29" customWidth="1"/>
    <col min="6" max="6" width="8.421875" style="29" customWidth="1"/>
    <col min="7" max="8" width="7.8515625" style="29" customWidth="1"/>
    <col min="9" max="9" width="9.421875" style="29" customWidth="1"/>
    <col min="10" max="11" width="7.8515625" style="29" customWidth="1"/>
    <col min="12" max="12" width="9.140625" style="29" customWidth="1"/>
    <col min="13" max="14" width="8.00390625" style="29" customWidth="1"/>
    <col min="15" max="15" width="9.00390625" style="29" customWidth="1"/>
    <col min="16" max="17" width="8.00390625" style="29" customWidth="1"/>
    <col min="18" max="18" width="9.28125" style="29" customWidth="1"/>
    <col min="19" max="20" width="8.00390625" style="29" customWidth="1"/>
    <col min="21" max="21" width="9.7109375" style="29" customWidth="1"/>
    <col min="22" max="22" width="8.7109375" style="29" customWidth="1"/>
    <col min="23" max="23" width="8.00390625" style="29" customWidth="1"/>
    <col min="24" max="16384" width="9.140625" style="29" customWidth="1"/>
  </cols>
  <sheetData>
    <row r="1" spans="6:23" ht="18">
      <c r="F1" s="1880" t="s">
        <v>0</v>
      </c>
      <c r="G1" s="1880"/>
      <c r="H1" s="1880"/>
      <c r="I1" s="1880"/>
      <c r="J1" s="1880"/>
      <c r="K1" s="1880"/>
      <c r="L1" s="1880"/>
      <c r="M1" s="1880"/>
      <c r="N1" s="1880"/>
      <c r="O1" s="1880"/>
      <c r="P1" s="1880"/>
      <c r="Q1" s="1886" t="s">
        <v>504</v>
      </c>
      <c r="R1" s="1886"/>
      <c r="S1" s="1886"/>
      <c r="T1" s="1886"/>
      <c r="U1" s="1886"/>
      <c r="V1" s="1886"/>
      <c r="W1" s="1886"/>
    </row>
    <row r="2" spans="2:21" ht="18">
      <c r="B2" s="1880" t="s">
        <v>655</v>
      </c>
      <c r="C2" s="1880"/>
      <c r="D2" s="1880"/>
      <c r="E2" s="1880"/>
      <c r="F2" s="1880"/>
      <c r="G2" s="1880"/>
      <c r="H2" s="1880"/>
      <c r="I2" s="1880"/>
      <c r="J2" s="1880"/>
      <c r="K2" s="1880"/>
      <c r="L2" s="1880"/>
      <c r="M2" s="1880"/>
      <c r="N2" s="1880"/>
      <c r="O2" s="1880"/>
      <c r="P2" s="1880"/>
      <c r="Q2" s="1880"/>
      <c r="R2" s="1880"/>
      <c r="S2" s="1880"/>
      <c r="T2" s="1880"/>
      <c r="U2" s="1880"/>
    </row>
    <row r="3" spans="2:21" ht="15.75">
      <c r="B3" s="1881" t="s">
        <v>718</v>
      </c>
      <c r="C3" s="1881"/>
      <c r="D3" s="1881"/>
      <c r="E3" s="1881"/>
      <c r="F3" s="1881"/>
      <c r="G3" s="1881"/>
      <c r="H3" s="1881"/>
      <c r="I3" s="1881"/>
      <c r="J3" s="1881"/>
      <c r="K3" s="1881"/>
      <c r="L3" s="1881"/>
      <c r="M3" s="1881"/>
      <c r="N3" s="1881"/>
      <c r="O3" s="1881"/>
      <c r="P3" s="1881"/>
      <c r="Q3" s="1881"/>
      <c r="R3" s="1881"/>
      <c r="S3" s="1881"/>
      <c r="T3" s="1881"/>
      <c r="U3" s="1881"/>
    </row>
    <row r="4" spans="1:23" s="634" customFormat="1" ht="18">
      <c r="A4" s="651" t="s">
        <v>741</v>
      </c>
      <c r="B4" s="635"/>
      <c r="V4" s="1888" t="s">
        <v>225</v>
      </c>
      <c r="W4" s="1888"/>
    </row>
    <row r="5" spans="1:154" s="634" customFormat="1" ht="12.75" customHeight="1">
      <c r="A5" s="1889" t="s">
        <v>2</v>
      </c>
      <c r="B5" s="1891" t="s">
        <v>100</v>
      </c>
      <c r="C5" s="1893" t="s">
        <v>18</v>
      </c>
      <c r="D5" s="1894"/>
      <c r="E5" s="1894"/>
      <c r="F5" s="1894"/>
      <c r="G5" s="1894"/>
      <c r="H5" s="1894"/>
      <c r="I5" s="1894"/>
      <c r="J5" s="1894"/>
      <c r="K5" s="1895"/>
      <c r="L5" s="1893" t="s">
        <v>19</v>
      </c>
      <c r="M5" s="1894"/>
      <c r="N5" s="1894"/>
      <c r="O5" s="1894"/>
      <c r="P5" s="1894"/>
      <c r="Q5" s="1894"/>
      <c r="R5" s="1894"/>
      <c r="S5" s="1894"/>
      <c r="T5" s="1895"/>
      <c r="U5" s="1896" t="s">
        <v>127</v>
      </c>
      <c r="V5" s="1897"/>
      <c r="W5" s="1898"/>
      <c r="X5" s="637"/>
      <c r="Y5" s="637"/>
      <c r="Z5" s="637"/>
      <c r="AA5" s="637"/>
      <c r="AB5" s="637"/>
      <c r="AC5" s="637"/>
      <c r="AD5" s="637"/>
      <c r="AE5" s="637"/>
      <c r="AF5" s="637"/>
      <c r="AG5" s="637"/>
      <c r="AH5" s="637"/>
      <c r="AI5" s="637"/>
      <c r="AJ5" s="637"/>
      <c r="AK5" s="637"/>
      <c r="AL5" s="637"/>
      <c r="AM5" s="637"/>
      <c r="AN5" s="637"/>
      <c r="AO5" s="637"/>
      <c r="AP5" s="637"/>
      <c r="AQ5" s="637"/>
      <c r="AR5" s="637"/>
      <c r="AS5" s="637"/>
      <c r="AT5" s="637"/>
      <c r="AU5" s="637"/>
      <c r="AV5" s="637"/>
      <c r="AW5" s="637"/>
      <c r="AX5" s="637"/>
      <c r="AY5" s="637"/>
      <c r="AZ5" s="637"/>
      <c r="BA5" s="637"/>
      <c r="BB5" s="637"/>
      <c r="BC5" s="637"/>
      <c r="BD5" s="637"/>
      <c r="BE5" s="637"/>
      <c r="BF5" s="637"/>
      <c r="BG5" s="637"/>
      <c r="BH5" s="637"/>
      <c r="BI5" s="637"/>
      <c r="BJ5" s="637"/>
      <c r="BK5" s="637"/>
      <c r="BL5" s="637"/>
      <c r="BM5" s="637"/>
      <c r="BN5" s="637"/>
      <c r="BO5" s="637"/>
      <c r="BP5" s="637"/>
      <c r="BQ5" s="637"/>
      <c r="BR5" s="637"/>
      <c r="BS5" s="637"/>
      <c r="BT5" s="637"/>
      <c r="BU5" s="637"/>
      <c r="BV5" s="637"/>
      <c r="BW5" s="637"/>
      <c r="BX5" s="637"/>
      <c r="BY5" s="637"/>
      <c r="BZ5" s="637"/>
      <c r="CA5" s="637"/>
      <c r="CB5" s="637"/>
      <c r="CC5" s="637"/>
      <c r="CD5" s="637"/>
      <c r="CE5" s="637"/>
      <c r="CF5" s="637"/>
      <c r="CG5" s="637"/>
      <c r="CH5" s="637"/>
      <c r="CI5" s="637"/>
      <c r="CJ5" s="637"/>
      <c r="CK5" s="637"/>
      <c r="CL5" s="637"/>
      <c r="CM5" s="637"/>
      <c r="CN5" s="637"/>
      <c r="CO5" s="637"/>
      <c r="CP5" s="637"/>
      <c r="CQ5" s="637"/>
      <c r="CR5" s="637"/>
      <c r="CS5" s="637"/>
      <c r="CT5" s="637"/>
      <c r="CU5" s="637"/>
      <c r="CV5" s="637"/>
      <c r="CW5" s="637"/>
      <c r="CX5" s="637"/>
      <c r="CY5" s="637"/>
      <c r="CZ5" s="637"/>
      <c r="DA5" s="637"/>
      <c r="DB5" s="637"/>
      <c r="DC5" s="637"/>
      <c r="DD5" s="637"/>
      <c r="DE5" s="637"/>
      <c r="DF5" s="637"/>
      <c r="DG5" s="637"/>
      <c r="DH5" s="637"/>
      <c r="DI5" s="637"/>
      <c r="DJ5" s="637"/>
      <c r="DK5" s="637"/>
      <c r="DL5" s="637"/>
      <c r="DM5" s="637"/>
      <c r="DN5" s="637"/>
      <c r="DO5" s="637"/>
      <c r="DP5" s="637"/>
      <c r="DQ5" s="637"/>
      <c r="DR5" s="637"/>
      <c r="DS5" s="637"/>
      <c r="DT5" s="637"/>
      <c r="DU5" s="637"/>
      <c r="DV5" s="637"/>
      <c r="DW5" s="637"/>
      <c r="DX5" s="637"/>
      <c r="DY5" s="637"/>
      <c r="DZ5" s="637"/>
      <c r="EA5" s="637"/>
      <c r="EB5" s="637"/>
      <c r="EC5" s="637"/>
      <c r="ED5" s="637"/>
      <c r="EE5" s="637"/>
      <c r="EF5" s="637"/>
      <c r="EG5" s="637"/>
      <c r="EH5" s="637"/>
      <c r="EI5" s="637"/>
      <c r="EJ5" s="637"/>
      <c r="EK5" s="637"/>
      <c r="EL5" s="637"/>
      <c r="EM5" s="637"/>
      <c r="EN5" s="637"/>
      <c r="EO5" s="637"/>
      <c r="EP5" s="637"/>
      <c r="EQ5" s="637"/>
      <c r="ER5" s="637"/>
      <c r="ES5" s="637"/>
      <c r="ET5" s="637"/>
      <c r="EU5" s="637"/>
      <c r="EV5" s="637"/>
      <c r="EW5" s="637"/>
      <c r="EX5" s="637"/>
    </row>
    <row r="6" spans="1:154" s="634" customFormat="1" ht="12.75" customHeight="1">
      <c r="A6" s="1890"/>
      <c r="B6" s="1892"/>
      <c r="C6" s="1902" t="s">
        <v>156</v>
      </c>
      <c r="D6" s="1903"/>
      <c r="E6" s="1904"/>
      <c r="F6" s="1902" t="s">
        <v>157</v>
      </c>
      <c r="G6" s="1903"/>
      <c r="H6" s="1904"/>
      <c r="I6" s="1902" t="s">
        <v>13</v>
      </c>
      <c r="J6" s="1903"/>
      <c r="K6" s="1904"/>
      <c r="L6" s="1902" t="s">
        <v>156</v>
      </c>
      <c r="M6" s="1903"/>
      <c r="N6" s="1904"/>
      <c r="O6" s="1902" t="s">
        <v>157</v>
      </c>
      <c r="P6" s="1903"/>
      <c r="Q6" s="1904"/>
      <c r="R6" s="1902" t="s">
        <v>13</v>
      </c>
      <c r="S6" s="1903"/>
      <c r="T6" s="1904"/>
      <c r="U6" s="1899"/>
      <c r="V6" s="1900"/>
      <c r="W6" s="1901"/>
      <c r="X6" s="637"/>
      <c r="Y6" s="637"/>
      <c r="Z6" s="637"/>
      <c r="AA6" s="637"/>
      <c r="AB6" s="637"/>
      <c r="AC6" s="637"/>
      <c r="AD6" s="637"/>
      <c r="AE6" s="637"/>
      <c r="AF6" s="637"/>
      <c r="AG6" s="637"/>
      <c r="AH6" s="637"/>
      <c r="AI6" s="637"/>
      <c r="AJ6" s="637"/>
      <c r="AK6" s="637"/>
      <c r="AL6" s="637"/>
      <c r="AM6" s="637"/>
      <c r="AN6" s="637"/>
      <c r="AO6" s="637"/>
      <c r="AP6" s="637"/>
      <c r="AQ6" s="637"/>
      <c r="AR6" s="637"/>
      <c r="AS6" s="637"/>
      <c r="AT6" s="637"/>
      <c r="AU6" s="637"/>
      <c r="AV6" s="637"/>
      <c r="AW6" s="637"/>
      <c r="AX6" s="637"/>
      <c r="AY6" s="637"/>
      <c r="AZ6" s="637"/>
      <c r="BA6" s="637"/>
      <c r="BB6" s="637"/>
      <c r="BC6" s="637"/>
      <c r="BD6" s="637"/>
      <c r="BE6" s="637"/>
      <c r="BF6" s="637"/>
      <c r="BG6" s="637"/>
      <c r="BH6" s="637"/>
      <c r="BI6" s="637"/>
      <c r="BJ6" s="637"/>
      <c r="BK6" s="637"/>
      <c r="BL6" s="637"/>
      <c r="BM6" s="637"/>
      <c r="BN6" s="637"/>
      <c r="BO6" s="637"/>
      <c r="BP6" s="637"/>
      <c r="BQ6" s="637"/>
      <c r="BR6" s="637"/>
      <c r="BS6" s="637"/>
      <c r="BT6" s="637"/>
      <c r="BU6" s="637"/>
      <c r="BV6" s="637"/>
      <c r="BW6" s="637"/>
      <c r="BX6" s="637"/>
      <c r="BY6" s="637"/>
      <c r="BZ6" s="637"/>
      <c r="CA6" s="637"/>
      <c r="CB6" s="637"/>
      <c r="CC6" s="637"/>
      <c r="CD6" s="637"/>
      <c r="CE6" s="637"/>
      <c r="CF6" s="637"/>
      <c r="CG6" s="637"/>
      <c r="CH6" s="637"/>
      <c r="CI6" s="637"/>
      <c r="CJ6" s="637"/>
      <c r="CK6" s="637"/>
      <c r="CL6" s="637"/>
      <c r="CM6" s="637"/>
      <c r="CN6" s="637"/>
      <c r="CO6" s="637"/>
      <c r="CP6" s="637"/>
      <c r="CQ6" s="637"/>
      <c r="CR6" s="637"/>
      <c r="CS6" s="637"/>
      <c r="CT6" s="637"/>
      <c r="CU6" s="637"/>
      <c r="CV6" s="637"/>
      <c r="CW6" s="637"/>
      <c r="CX6" s="637"/>
      <c r="CY6" s="637"/>
      <c r="CZ6" s="637"/>
      <c r="DA6" s="637"/>
      <c r="DB6" s="637"/>
      <c r="DC6" s="637"/>
      <c r="DD6" s="637"/>
      <c r="DE6" s="637"/>
      <c r="DF6" s="637"/>
      <c r="DG6" s="637"/>
      <c r="DH6" s="637"/>
      <c r="DI6" s="637"/>
      <c r="DJ6" s="637"/>
      <c r="DK6" s="637"/>
      <c r="DL6" s="637"/>
      <c r="DM6" s="637"/>
      <c r="DN6" s="637"/>
      <c r="DO6" s="637"/>
      <c r="DP6" s="637"/>
      <c r="DQ6" s="637"/>
      <c r="DR6" s="637"/>
      <c r="DS6" s="637"/>
      <c r="DT6" s="637"/>
      <c r="DU6" s="637"/>
      <c r="DV6" s="637"/>
      <c r="DW6" s="637"/>
      <c r="DX6" s="637"/>
      <c r="DY6" s="637"/>
      <c r="DZ6" s="637"/>
      <c r="EA6" s="637"/>
      <c r="EB6" s="637"/>
      <c r="EC6" s="637"/>
      <c r="ED6" s="637"/>
      <c r="EE6" s="637"/>
      <c r="EF6" s="637"/>
      <c r="EG6" s="637"/>
      <c r="EH6" s="637"/>
      <c r="EI6" s="637"/>
      <c r="EJ6" s="637"/>
      <c r="EK6" s="637"/>
      <c r="EL6" s="637"/>
      <c r="EM6" s="637"/>
      <c r="EN6" s="637"/>
      <c r="EO6" s="637"/>
      <c r="EP6" s="637"/>
      <c r="EQ6" s="637"/>
      <c r="ER6" s="637"/>
      <c r="ES6" s="637"/>
      <c r="ET6" s="637"/>
      <c r="EU6" s="637"/>
      <c r="EV6" s="637"/>
      <c r="EW6" s="637"/>
      <c r="EX6" s="637"/>
    </row>
    <row r="7" spans="1:154" s="634" customFormat="1" ht="16.5" customHeight="1">
      <c r="A7" s="638"/>
      <c r="B7" s="638"/>
      <c r="C7" s="639" t="s">
        <v>226</v>
      </c>
      <c r="D7" s="640" t="s">
        <v>35</v>
      </c>
      <c r="E7" s="641" t="s">
        <v>36</v>
      </c>
      <c r="F7" s="639" t="s">
        <v>226</v>
      </c>
      <c r="G7" s="640" t="s">
        <v>35</v>
      </c>
      <c r="H7" s="641" t="s">
        <v>36</v>
      </c>
      <c r="I7" s="639" t="s">
        <v>226</v>
      </c>
      <c r="J7" s="640" t="s">
        <v>35</v>
      </c>
      <c r="K7" s="641" t="s">
        <v>36</v>
      </c>
      <c r="L7" s="639" t="s">
        <v>226</v>
      </c>
      <c r="M7" s="640" t="s">
        <v>35</v>
      </c>
      <c r="N7" s="641" t="s">
        <v>36</v>
      </c>
      <c r="O7" s="639" t="s">
        <v>226</v>
      </c>
      <c r="P7" s="640" t="s">
        <v>35</v>
      </c>
      <c r="Q7" s="641" t="s">
        <v>36</v>
      </c>
      <c r="R7" s="639" t="s">
        <v>226</v>
      </c>
      <c r="S7" s="640" t="s">
        <v>35</v>
      </c>
      <c r="T7" s="641" t="s">
        <v>36</v>
      </c>
      <c r="U7" s="638" t="s">
        <v>226</v>
      </c>
      <c r="V7" s="638" t="s">
        <v>35</v>
      </c>
      <c r="W7" s="638" t="s">
        <v>36</v>
      </c>
      <c r="X7" s="637"/>
      <c r="Y7" s="637"/>
      <c r="Z7" s="637"/>
      <c r="AA7" s="637"/>
      <c r="AB7" s="637"/>
      <c r="AC7" s="637"/>
      <c r="AD7" s="637"/>
      <c r="AE7" s="637"/>
      <c r="AF7" s="637"/>
      <c r="AG7" s="637"/>
      <c r="AH7" s="637"/>
      <c r="AI7" s="637"/>
      <c r="AJ7" s="637"/>
      <c r="AK7" s="637"/>
      <c r="AL7" s="637"/>
      <c r="AM7" s="637"/>
      <c r="AN7" s="637"/>
      <c r="AO7" s="637"/>
      <c r="AP7" s="637"/>
      <c r="AQ7" s="637"/>
      <c r="AR7" s="637"/>
      <c r="AS7" s="637"/>
      <c r="AT7" s="637"/>
      <c r="AU7" s="637"/>
      <c r="AV7" s="637"/>
      <c r="AW7" s="637"/>
      <c r="AX7" s="637"/>
      <c r="AY7" s="637"/>
      <c r="AZ7" s="637"/>
      <c r="BA7" s="637"/>
      <c r="BB7" s="637"/>
      <c r="BC7" s="637"/>
      <c r="BD7" s="637"/>
      <c r="BE7" s="637"/>
      <c r="BF7" s="637"/>
      <c r="BG7" s="637"/>
      <c r="BH7" s="637"/>
      <c r="BI7" s="637"/>
      <c r="BJ7" s="637"/>
      <c r="BK7" s="637"/>
      <c r="BL7" s="637"/>
      <c r="BM7" s="637"/>
      <c r="BN7" s="637"/>
      <c r="BO7" s="637"/>
      <c r="BP7" s="637"/>
      <c r="BQ7" s="637"/>
      <c r="BR7" s="637"/>
      <c r="BS7" s="637"/>
      <c r="BT7" s="637"/>
      <c r="BU7" s="637"/>
      <c r="BV7" s="637"/>
      <c r="BW7" s="637"/>
      <c r="BX7" s="637"/>
      <c r="BY7" s="637"/>
      <c r="BZ7" s="637"/>
      <c r="CA7" s="637"/>
      <c r="CB7" s="637"/>
      <c r="CC7" s="637"/>
      <c r="CD7" s="637"/>
      <c r="CE7" s="637"/>
      <c r="CF7" s="637"/>
      <c r="CG7" s="637"/>
      <c r="CH7" s="637"/>
      <c r="CI7" s="637"/>
      <c r="CJ7" s="637"/>
      <c r="CK7" s="637"/>
      <c r="CL7" s="637"/>
      <c r="CM7" s="637"/>
      <c r="CN7" s="637"/>
      <c r="CO7" s="637"/>
      <c r="CP7" s="637"/>
      <c r="CQ7" s="637"/>
      <c r="CR7" s="637"/>
      <c r="CS7" s="637"/>
      <c r="CT7" s="637"/>
      <c r="CU7" s="637"/>
      <c r="CV7" s="637"/>
      <c r="CW7" s="637"/>
      <c r="CX7" s="637"/>
      <c r="CY7" s="637"/>
      <c r="CZ7" s="637"/>
      <c r="DA7" s="637"/>
      <c r="DB7" s="637"/>
      <c r="DC7" s="637"/>
      <c r="DD7" s="637"/>
      <c r="DE7" s="637"/>
      <c r="DF7" s="637"/>
      <c r="DG7" s="637"/>
      <c r="DH7" s="637"/>
      <c r="DI7" s="637"/>
      <c r="DJ7" s="637"/>
      <c r="DK7" s="637"/>
      <c r="DL7" s="637"/>
      <c r="DM7" s="637"/>
      <c r="DN7" s="637"/>
      <c r="DO7" s="637"/>
      <c r="DP7" s="637"/>
      <c r="DQ7" s="637"/>
      <c r="DR7" s="637"/>
      <c r="DS7" s="637"/>
      <c r="DT7" s="637"/>
      <c r="DU7" s="637"/>
      <c r="DV7" s="637"/>
      <c r="DW7" s="637"/>
      <c r="DX7" s="637"/>
      <c r="DY7" s="637"/>
      <c r="DZ7" s="637"/>
      <c r="EA7" s="637"/>
      <c r="EB7" s="637"/>
      <c r="EC7" s="637"/>
      <c r="ED7" s="637"/>
      <c r="EE7" s="637"/>
      <c r="EF7" s="637"/>
      <c r="EG7" s="637"/>
      <c r="EH7" s="637"/>
      <c r="EI7" s="637"/>
      <c r="EJ7" s="637"/>
      <c r="EK7" s="637"/>
      <c r="EL7" s="637"/>
      <c r="EM7" s="637"/>
      <c r="EN7" s="637"/>
      <c r="EO7" s="637"/>
      <c r="EP7" s="637"/>
      <c r="EQ7" s="637"/>
      <c r="ER7" s="637"/>
      <c r="ES7" s="637"/>
      <c r="ET7" s="637"/>
      <c r="EU7" s="637"/>
      <c r="EV7" s="637"/>
      <c r="EW7" s="637"/>
      <c r="EX7" s="637"/>
    </row>
    <row r="8" spans="1:154" s="634" customFormat="1" ht="12.75" customHeight="1">
      <c r="A8" s="638">
        <v>1</v>
      </c>
      <c r="B8" s="638">
        <v>2</v>
      </c>
      <c r="C8" s="638">
        <v>3</v>
      </c>
      <c r="D8" s="638">
        <v>4</v>
      </c>
      <c r="E8" s="638">
        <v>5</v>
      </c>
      <c r="F8" s="638">
        <v>7</v>
      </c>
      <c r="G8" s="638">
        <v>8</v>
      </c>
      <c r="H8" s="638">
        <v>9</v>
      </c>
      <c r="I8" s="638">
        <v>11</v>
      </c>
      <c r="J8" s="638">
        <v>12</v>
      </c>
      <c r="K8" s="638">
        <v>13</v>
      </c>
      <c r="L8" s="638">
        <v>15</v>
      </c>
      <c r="M8" s="638">
        <v>16</v>
      </c>
      <c r="N8" s="638">
        <v>17</v>
      </c>
      <c r="O8" s="638">
        <v>19</v>
      </c>
      <c r="P8" s="638">
        <v>20</v>
      </c>
      <c r="Q8" s="638">
        <v>21</v>
      </c>
      <c r="R8" s="638">
        <v>23</v>
      </c>
      <c r="S8" s="638">
        <v>24</v>
      </c>
      <c r="T8" s="638">
        <v>25</v>
      </c>
      <c r="U8" s="638">
        <v>27</v>
      </c>
      <c r="V8" s="638">
        <v>28</v>
      </c>
      <c r="W8" s="638">
        <v>29</v>
      </c>
      <c r="X8" s="636"/>
      <c r="Y8" s="636"/>
      <c r="Z8" s="636"/>
      <c r="AA8" s="636"/>
      <c r="AB8" s="636"/>
      <c r="AC8" s="636"/>
      <c r="AD8" s="636"/>
      <c r="AE8" s="636"/>
      <c r="AF8" s="636"/>
      <c r="AG8" s="636"/>
      <c r="AH8" s="636"/>
      <c r="AI8" s="636"/>
      <c r="AJ8" s="636"/>
      <c r="AK8" s="636"/>
      <c r="AL8" s="636"/>
      <c r="AM8" s="636"/>
      <c r="AN8" s="636"/>
      <c r="AO8" s="636"/>
      <c r="AP8" s="636"/>
      <c r="AQ8" s="636"/>
      <c r="AR8" s="636"/>
      <c r="AS8" s="636"/>
      <c r="AT8" s="636"/>
      <c r="AU8" s="636"/>
      <c r="AV8" s="636"/>
      <c r="AW8" s="636"/>
      <c r="AX8" s="636"/>
      <c r="AY8" s="636"/>
      <c r="AZ8" s="636"/>
      <c r="BA8" s="636"/>
      <c r="BB8" s="636"/>
      <c r="BC8" s="636"/>
      <c r="BD8" s="636"/>
      <c r="BE8" s="636"/>
      <c r="BF8" s="636"/>
      <c r="BG8" s="636"/>
      <c r="BH8" s="636"/>
      <c r="BI8" s="636"/>
      <c r="BJ8" s="636"/>
      <c r="BK8" s="636"/>
      <c r="BL8" s="636"/>
      <c r="BM8" s="636"/>
      <c r="BN8" s="636"/>
      <c r="BO8" s="636"/>
      <c r="BP8" s="636"/>
      <c r="BQ8" s="636"/>
      <c r="BR8" s="636"/>
      <c r="BS8" s="636"/>
      <c r="BT8" s="636"/>
      <c r="BU8" s="636"/>
      <c r="BV8" s="636"/>
      <c r="BW8" s="636"/>
      <c r="BX8" s="636"/>
      <c r="BY8" s="636"/>
      <c r="BZ8" s="636"/>
      <c r="CA8" s="636"/>
      <c r="CB8" s="636"/>
      <c r="CC8" s="636"/>
      <c r="CD8" s="636"/>
      <c r="CE8" s="636"/>
      <c r="CF8" s="636"/>
      <c r="CG8" s="636"/>
      <c r="CH8" s="636"/>
      <c r="CI8" s="636"/>
      <c r="CJ8" s="636"/>
      <c r="CK8" s="636"/>
      <c r="CL8" s="636"/>
      <c r="CM8" s="636"/>
      <c r="CN8" s="636"/>
      <c r="CO8" s="636"/>
      <c r="CP8" s="636"/>
      <c r="CQ8" s="636"/>
      <c r="CR8" s="636"/>
      <c r="CS8" s="636"/>
      <c r="CT8" s="636"/>
      <c r="CU8" s="636"/>
      <c r="CV8" s="636"/>
      <c r="CW8" s="636"/>
      <c r="CX8" s="636"/>
      <c r="CY8" s="636"/>
      <c r="CZ8" s="636"/>
      <c r="DA8" s="636"/>
      <c r="DB8" s="636"/>
      <c r="DC8" s="636"/>
      <c r="DD8" s="636"/>
      <c r="DE8" s="636"/>
      <c r="DF8" s="636"/>
      <c r="DG8" s="636"/>
      <c r="DH8" s="636"/>
      <c r="DI8" s="636"/>
      <c r="DJ8" s="636"/>
      <c r="DK8" s="636"/>
      <c r="DL8" s="636"/>
      <c r="DM8" s="636"/>
      <c r="DN8" s="636"/>
      <c r="DO8" s="636"/>
      <c r="DP8" s="636"/>
      <c r="DQ8" s="636"/>
      <c r="DR8" s="636"/>
      <c r="DS8" s="636"/>
      <c r="DT8" s="636"/>
      <c r="DU8" s="636"/>
      <c r="DV8" s="636"/>
      <c r="DW8" s="636"/>
      <c r="DX8" s="636"/>
      <c r="DY8" s="636"/>
      <c r="DZ8" s="636"/>
      <c r="EA8" s="636"/>
      <c r="EB8" s="636"/>
      <c r="EC8" s="636"/>
      <c r="ED8" s="636"/>
      <c r="EE8" s="636"/>
      <c r="EF8" s="636"/>
      <c r="EG8" s="636"/>
      <c r="EH8" s="636"/>
      <c r="EI8" s="636"/>
      <c r="EJ8" s="636"/>
      <c r="EK8" s="636"/>
      <c r="EL8" s="636"/>
      <c r="EM8" s="636"/>
      <c r="EN8" s="636"/>
      <c r="EO8" s="636"/>
      <c r="EP8" s="636"/>
      <c r="EQ8" s="636"/>
      <c r="ER8" s="636"/>
      <c r="ES8" s="636"/>
      <c r="ET8" s="636"/>
      <c r="EU8" s="636"/>
      <c r="EV8" s="636"/>
      <c r="EW8" s="636"/>
      <c r="EX8" s="636"/>
    </row>
    <row r="9" spans="1:154" s="634" customFormat="1" ht="21" customHeight="1">
      <c r="A9" s="1882" t="s">
        <v>219</v>
      </c>
      <c r="B9" s="1883"/>
      <c r="C9" s="642"/>
      <c r="D9" s="642"/>
      <c r="E9" s="642"/>
      <c r="F9" s="975"/>
      <c r="G9" s="975"/>
      <c r="H9" s="975"/>
      <c r="I9" s="975"/>
      <c r="J9" s="975"/>
      <c r="K9" s="975"/>
      <c r="L9" s="975"/>
      <c r="M9" s="975"/>
      <c r="N9" s="975"/>
      <c r="O9" s="975"/>
      <c r="P9" s="975"/>
      <c r="Q9" s="975"/>
      <c r="R9" s="975"/>
      <c r="S9" s="975"/>
      <c r="T9" s="975"/>
      <c r="U9" s="975"/>
      <c r="V9" s="975"/>
      <c r="W9" s="975"/>
      <c r="X9" s="636"/>
      <c r="Y9" s="636"/>
      <c r="Z9" s="636"/>
      <c r="AA9" s="636"/>
      <c r="AB9" s="636"/>
      <c r="AC9" s="636"/>
      <c r="AD9" s="636"/>
      <c r="AE9" s="636"/>
      <c r="AF9" s="636"/>
      <c r="AG9" s="636"/>
      <c r="AH9" s="636"/>
      <c r="AI9" s="636"/>
      <c r="AJ9" s="636"/>
      <c r="AK9" s="636"/>
      <c r="AL9" s="636"/>
      <c r="AM9" s="636"/>
      <c r="AN9" s="636"/>
      <c r="AO9" s="636"/>
      <c r="AP9" s="636"/>
      <c r="AQ9" s="636"/>
      <c r="AR9" s="636"/>
      <c r="AS9" s="636"/>
      <c r="AT9" s="636"/>
      <c r="AU9" s="636"/>
      <c r="AV9" s="636"/>
      <c r="AW9" s="636"/>
      <c r="AX9" s="636"/>
      <c r="AY9" s="636"/>
      <c r="AZ9" s="636"/>
      <c r="BA9" s="636"/>
      <c r="BB9" s="636"/>
      <c r="BC9" s="636"/>
      <c r="BD9" s="636"/>
      <c r="BE9" s="636"/>
      <c r="BF9" s="636"/>
      <c r="BG9" s="636"/>
      <c r="BH9" s="636"/>
      <c r="BI9" s="636"/>
      <c r="BJ9" s="636"/>
      <c r="BK9" s="636"/>
      <c r="BL9" s="636"/>
      <c r="BM9" s="636"/>
      <c r="BN9" s="636"/>
      <c r="BO9" s="636"/>
      <c r="BP9" s="636"/>
      <c r="BQ9" s="636"/>
      <c r="BR9" s="636"/>
      <c r="BS9" s="636"/>
      <c r="BT9" s="636"/>
      <c r="BU9" s="636"/>
      <c r="BV9" s="636"/>
      <c r="BW9" s="636"/>
      <c r="BX9" s="636"/>
      <c r="BY9" s="636"/>
      <c r="BZ9" s="636"/>
      <c r="CA9" s="636"/>
      <c r="CB9" s="636"/>
      <c r="CC9" s="636"/>
      <c r="CD9" s="636"/>
      <c r="CE9" s="636"/>
      <c r="CF9" s="636"/>
      <c r="CG9" s="636"/>
      <c r="CH9" s="636"/>
      <c r="CI9" s="636"/>
      <c r="CJ9" s="636"/>
      <c r="CK9" s="636"/>
      <c r="CL9" s="636"/>
      <c r="CM9" s="636"/>
      <c r="CN9" s="636"/>
      <c r="CO9" s="636"/>
      <c r="CP9" s="636"/>
      <c r="CQ9" s="636"/>
      <c r="CR9" s="636"/>
      <c r="CS9" s="636"/>
      <c r="CT9" s="636"/>
      <c r="CU9" s="636"/>
      <c r="CV9" s="636"/>
      <c r="CW9" s="636"/>
      <c r="CX9" s="636"/>
      <c r="CY9" s="636"/>
      <c r="CZ9" s="636"/>
      <c r="DA9" s="636"/>
      <c r="DB9" s="636"/>
      <c r="DC9" s="636"/>
      <c r="DD9" s="636"/>
      <c r="DE9" s="636"/>
      <c r="DF9" s="636"/>
      <c r="DG9" s="636"/>
      <c r="DH9" s="636"/>
      <c r="DI9" s="636"/>
      <c r="DJ9" s="636"/>
      <c r="DK9" s="636"/>
      <c r="DL9" s="636"/>
      <c r="DM9" s="636"/>
      <c r="DN9" s="636"/>
      <c r="DO9" s="636"/>
      <c r="DP9" s="636"/>
      <c r="DQ9" s="636"/>
      <c r="DR9" s="636"/>
      <c r="DS9" s="636"/>
      <c r="DT9" s="636"/>
      <c r="DU9" s="636"/>
      <c r="DV9" s="636"/>
      <c r="DW9" s="636"/>
      <c r="DX9" s="636"/>
      <c r="DY9" s="636"/>
      <c r="DZ9" s="636"/>
      <c r="EA9" s="636"/>
      <c r="EB9" s="636"/>
      <c r="EC9" s="636"/>
      <c r="ED9" s="636"/>
      <c r="EE9" s="636"/>
      <c r="EF9" s="636"/>
      <c r="EG9" s="636"/>
      <c r="EH9" s="636"/>
      <c r="EI9" s="636"/>
      <c r="EJ9" s="636"/>
      <c r="EK9" s="636"/>
      <c r="EL9" s="636"/>
      <c r="EM9" s="636"/>
      <c r="EN9" s="636"/>
      <c r="EO9" s="636"/>
      <c r="EP9" s="636"/>
      <c r="EQ9" s="636"/>
      <c r="ER9" s="636"/>
      <c r="ES9" s="636"/>
      <c r="ET9" s="636"/>
      <c r="EU9" s="636"/>
      <c r="EV9" s="636"/>
      <c r="EW9" s="636"/>
      <c r="EX9" s="636"/>
    </row>
    <row r="10" spans="1:23" s="634" customFormat="1" ht="21.75" customHeight="1">
      <c r="A10" s="644">
        <v>1</v>
      </c>
      <c r="B10" s="645" t="s">
        <v>113</v>
      </c>
      <c r="C10" s="643">
        <v>737.15268</v>
      </c>
      <c r="D10" s="643">
        <v>195.94541999999998</v>
      </c>
      <c r="E10" s="643">
        <v>103.1019</v>
      </c>
      <c r="F10" s="642">
        <v>0</v>
      </c>
      <c r="G10" s="642">
        <v>0</v>
      </c>
      <c r="H10" s="642">
        <v>0</v>
      </c>
      <c r="I10" s="642">
        <v>737.15268</v>
      </c>
      <c r="J10" s="642">
        <v>195.94541999999998</v>
      </c>
      <c r="K10" s="642">
        <v>103.1019</v>
      </c>
      <c r="L10" s="642">
        <v>673.8263860068</v>
      </c>
      <c r="M10" s="642">
        <v>179.11241157419997</v>
      </c>
      <c r="N10" s="642">
        <v>94.24476441899999</v>
      </c>
      <c r="O10" s="642">
        <v>0</v>
      </c>
      <c r="P10" s="642">
        <v>0</v>
      </c>
      <c r="Q10" s="642">
        <v>0</v>
      </c>
      <c r="R10" s="642">
        <v>673.8263860068</v>
      </c>
      <c r="S10" s="642">
        <v>179.11241157419997</v>
      </c>
      <c r="T10" s="642">
        <v>94.24476441899999</v>
      </c>
      <c r="U10" s="643">
        <v>1410.9790660068002</v>
      </c>
      <c r="V10" s="643">
        <v>375.05783157419995</v>
      </c>
      <c r="W10" s="643">
        <v>197.34666441899998</v>
      </c>
    </row>
    <row r="11" spans="1:23" s="634" customFormat="1" ht="21.75" customHeight="1">
      <c r="A11" s="644">
        <v>2</v>
      </c>
      <c r="B11" s="646" t="s">
        <v>435</v>
      </c>
      <c r="C11" s="643">
        <v>6413.228316000001</v>
      </c>
      <c r="D11" s="643">
        <v>1704.725154</v>
      </c>
      <c r="E11" s="643">
        <v>896.98653</v>
      </c>
      <c r="F11" s="642">
        <v>4275.485544</v>
      </c>
      <c r="G11" s="642">
        <v>1136.483436</v>
      </c>
      <c r="H11" s="642">
        <v>597.9910199999999</v>
      </c>
      <c r="I11" s="642">
        <v>10688.71386</v>
      </c>
      <c r="J11" s="642">
        <v>2841.20859</v>
      </c>
      <c r="K11" s="642">
        <v>1494.97755</v>
      </c>
      <c r="L11" s="642">
        <v>5854.80259841464</v>
      </c>
      <c r="M11" s="642">
        <v>1556.2878427891599</v>
      </c>
      <c r="N11" s="642">
        <v>818.8822863961999</v>
      </c>
      <c r="O11" s="642">
        <v>3893.2191191504</v>
      </c>
      <c r="P11" s="642">
        <v>1034.8717113175999</v>
      </c>
      <c r="Q11" s="642">
        <v>544.525305532</v>
      </c>
      <c r="R11" s="642">
        <v>9748.02171756504</v>
      </c>
      <c r="S11" s="642">
        <v>2591.15955410676</v>
      </c>
      <c r="T11" s="642">
        <v>1363.4075919282</v>
      </c>
      <c r="U11" s="643">
        <v>20436.73557756504</v>
      </c>
      <c r="V11" s="643">
        <v>5432.36814410676</v>
      </c>
      <c r="W11" s="643">
        <v>2858.3851419282</v>
      </c>
    </row>
    <row r="12" spans="1:23" s="634" customFormat="1" ht="29.25" customHeight="1">
      <c r="A12" s="644">
        <v>3</v>
      </c>
      <c r="B12" s="646" t="s">
        <v>117</v>
      </c>
      <c r="C12" s="643">
        <v>2467.433988</v>
      </c>
      <c r="D12" s="643">
        <v>655.8782219999999</v>
      </c>
      <c r="E12" s="643">
        <v>345.10778999999997</v>
      </c>
      <c r="F12" s="642">
        <v>9869.735952</v>
      </c>
      <c r="G12" s="642">
        <v>2623.5128879999997</v>
      </c>
      <c r="H12" s="642">
        <v>1380.4311599999999</v>
      </c>
      <c r="I12" s="642">
        <v>12337.169940000002</v>
      </c>
      <c r="J12" s="642">
        <v>3279.3911099999996</v>
      </c>
      <c r="K12" s="642">
        <v>1725.5389499999999</v>
      </c>
      <c r="L12" s="642">
        <v>1301.392476</v>
      </c>
      <c r="M12" s="642">
        <v>345.92819399999996</v>
      </c>
      <c r="N12" s="642">
        <v>182.01932999999997</v>
      </c>
      <c r="O12" s="642">
        <v>5205.569904</v>
      </c>
      <c r="P12" s="642">
        <v>1383.7127759999998</v>
      </c>
      <c r="Q12" s="642">
        <v>728.0773199999999</v>
      </c>
      <c r="R12" s="642">
        <v>6506.96238</v>
      </c>
      <c r="S12" s="642">
        <v>1729.64097</v>
      </c>
      <c r="T12" s="642">
        <v>910.0966499999998</v>
      </c>
      <c r="U12" s="643">
        <v>18844.13232</v>
      </c>
      <c r="V12" s="643">
        <v>5009.032079999999</v>
      </c>
      <c r="W12" s="643">
        <v>2635.6355999999996</v>
      </c>
    </row>
    <row r="13" spans="1:23" s="634" customFormat="1" ht="29.25" customHeight="1">
      <c r="A13" s="644">
        <v>4</v>
      </c>
      <c r="B13" s="646" t="s">
        <v>115</v>
      </c>
      <c r="C13" s="643">
        <v>368.57634</v>
      </c>
      <c r="D13" s="643">
        <v>97.97270999999999</v>
      </c>
      <c r="E13" s="643">
        <v>51.55095</v>
      </c>
      <c r="F13" s="642">
        <v>0</v>
      </c>
      <c r="G13" s="642">
        <v>0</v>
      </c>
      <c r="H13" s="642">
        <v>0</v>
      </c>
      <c r="I13" s="642">
        <v>368.57634</v>
      </c>
      <c r="J13" s="642">
        <v>97.97270999999999</v>
      </c>
      <c r="K13" s="642">
        <v>51.55095</v>
      </c>
      <c r="L13" s="642">
        <v>336.9131930034</v>
      </c>
      <c r="M13" s="642">
        <v>89.55620578709998</v>
      </c>
      <c r="N13" s="642">
        <v>47.122382209499996</v>
      </c>
      <c r="O13" s="642">
        <v>0</v>
      </c>
      <c r="P13" s="642">
        <v>0</v>
      </c>
      <c r="Q13" s="642">
        <v>0</v>
      </c>
      <c r="R13" s="642">
        <v>336.9131930034</v>
      </c>
      <c r="S13" s="642">
        <v>89.55620578709998</v>
      </c>
      <c r="T13" s="642">
        <v>47.122382209499996</v>
      </c>
      <c r="U13" s="643">
        <v>705.4895330034001</v>
      </c>
      <c r="V13" s="643">
        <v>187.52891578709998</v>
      </c>
      <c r="W13" s="643">
        <v>98.67333220949999</v>
      </c>
    </row>
    <row r="14" spans="1:23" s="634" customFormat="1" ht="22.5" customHeight="1">
      <c r="A14" s="644">
        <v>5</v>
      </c>
      <c r="B14" s="645" t="s">
        <v>116</v>
      </c>
      <c r="C14" s="643">
        <v>269.6325657480001</v>
      </c>
      <c r="D14" s="643">
        <v>71.67208066200001</v>
      </c>
      <c r="E14" s="643">
        <v>37.712173590000006</v>
      </c>
      <c r="F14" s="642">
        <v>0</v>
      </c>
      <c r="G14" s="642">
        <v>0</v>
      </c>
      <c r="H14" s="642">
        <v>0</v>
      </c>
      <c r="I14" s="642">
        <v>269.6325657480001</v>
      </c>
      <c r="J14" s="642">
        <v>71.67208066200001</v>
      </c>
      <c r="K14" s="642">
        <v>37.712173590000006</v>
      </c>
      <c r="L14" s="642">
        <v>220.5072356424707</v>
      </c>
      <c r="M14" s="642">
        <v>58.613885662062415</v>
      </c>
      <c r="N14" s="642">
        <v>30.8412566016669</v>
      </c>
      <c r="O14" s="642">
        <v>0</v>
      </c>
      <c r="P14" s="642">
        <v>0</v>
      </c>
      <c r="Q14" s="642">
        <v>0</v>
      </c>
      <c r="R14" s="642">
        <v>220.5072356424707</v>
      </c>
      <c r="S14" s="642">
        <v>58.613885662062415</v>
      </c>
      <c r="T14" s="642">
        <v>30.8412566016669</v>
      </c>
      <c r="U14" s="643">
        <v>490.1398013904708</v>
      </c>
      <c r="V14" s="643">
        <v>130.28596632406243</v>
      </c>
      <c r="W14" s="643">
        <v>68.5534301916669</v>
      </c>
    </row>
    <row r="15" spans="1:23" s="636" customFormat="1" ht="30.75" customHeight="1">
      <c r="A15" s="652"/>
      <c r="B15" s="647" t="s">
        <v>756</v>
      </c>
      <c r="C15" s="649">
        <v>10256.023889748</v>
      </c>
      <c r="D15" s="649">
        <v>2726.193586662</v>
      </c>
      <c r="E15" s="649">
        <v>1434.4593435900001</v>
      </c>
      <c r="F15" s="649">
        <v>14145.221496000002</v>
      </c>
      <c r="G15" s="649">
        <v>3759.9963239999997</v>
      </c>
      <c r="H15" s="649">
        <v>1978.4221799999998</v>
      </c>
      <c r="I15" s="649">
        <v>24401.245385748003</v>
      </c>
      <c r="J15" s="649">
        <v>6486.189910661999</v>
      </c>
      <c r="K15" s="649">
        <v>3412.88152359</v>
      </c>
      <c r="L15" s="649">
        <v>8387.44188906731</v>
      </c>
      <c r="M15" s="649">
        <v>2229.498539812522</v>
      </c>
      <c r="N15" s="649">
        <v>1173.1100196263667</v>
      </c>
      <c r="O15" s="649">
        <v>9098.789023150399</v>
      </c>
      <c r="P15" s="649">
        <v>2418.5844873175997</v>
      </c>
      <c r="Q15" s="649">
        <v>1272.6026255319998</v>
      </c>
      <c r="R15" s="649">
        <v>17486.23091221771</v>
      </c>
      <c r="S15" s="649">
        <v>4648.083027130123</v>
      </c>
      <c r="T15" s="649">
        <v>2445.7126451583663</v>
      </c>
      <c r="U15" s="649">
        <v>41887.4762979657</v>
      </c>
      <c r="V15" s="649">
        <v>11134.27293779212</v>
      </c>
      <c r="W15" s="649">
        <v>5858.5941687483655</v>
      </c>
    </row>
    <row r="16" spans="1:23" s="648" customFormat="1" ht="15.75" customHeight="1">
      <c r="A16" s="1884" t="s">
        <v>874</v>
      </c>
      <c r="B16" s="1885"/>
      <c r="C16" s="643"/>
      <c r="D16" s="643"/>
      <c r="E16" s="643"/>
      <c r="F16" s="643"/>
      <c r="G16" s="643"/>
      <c r="H16" s="643"/>
      <c r="I16" s="643"/>
      <c r="J16" s="643"/>
      <c r="K16" s="643"/>
      <c r="L16" s="643"/>
      <c r="M16" s="643"/>
      <c r="N16" s="643"/>
      <c r="O16" s="643"/>
      <c r="P16" s="643"/>
      <c r="Q16" s="643"/>
      <c r="R16" s="643"/>
      <c r="S16" s="643"/>
      <c r="T16" s="643"/>
      <c r="U16" s="649"/>
      <c r="V16" s="649"/>
      <c r="W16" s="649"/>
    </row>
    <row r="17" spans="1:23" s="648" customFormat="1" ht="26.25" customHeight="1">
      <c r="A17" s="650">
        <v>1</v>
      </c>
      <c r="B17" s="645" t="s">
        <v>113</v>
      </c>
      <c r="C17" s="643">
        <v>63.29154494880001</v>
      </c>
      <c r="D17" s="643">
        <v>16.8237716472</v>
      </c>
      <c r="E17" s="643">
        <v>8.852275404</v>
      </c>
      <c r="F17" s="642">
        <v>0</v>
      </c>
      <c r="G17" s="642">
        <v>0</v>
      </c>
      <c r="H17" s="642">
        <v>0</v>
      </c>
      <c r="I17" s="642">
        <v>63.29154494880001</v>
      </c>
      <c r="J17" s="642">
        <v>16.8237716472</v>
      </c>
      <c r="K17" s="642">
        <v>8.852275404</v>
      </c>
      <c r="L17" s="642">
        <v>74.1384008946</v>
      </c>
      <c r="M17" s="642">
        <v>19.707016599899994</v>
      </c>
      <c r="N17" s="642">
        <v>10.369371505499997</v>
      </c>
      <c r="O17" s="642">
        <v>0</v>
      </c>
      <c r="P17" s="642">
        <v>0</v>
      </c>
      <c r="Q17" s="642">
        <v>0</v>
      </c>
      <c r="R17" s="642">
        <v>74.1384008946</v>
      </c>
      <c r="S17" s="642">
        <v>19.707016599899994</v>
      </c>
      <c r="T17" s="642">
        <v>10.369371505499997</v>
      </c>
      <c r="U17" s="643">
        <v>137.4299458434</v>
      </c>
      <c r="V17" s="643">
        <v>36.53078824709999</v>
      </c>
      <c r="W17" s="643">
        <v>19.221646909499995</v>
      </c>
    </row>
    <row r="18" spans="1:23" s="648" customFormat="1" ht="26.25" customHeight="1">
      <c r="A18" s="650">
        <v>2</v>
      </c>
      <c r="B18" s="646" t="s">
        <v>435</v>
      </c>
      <c r="C18" s="643">
        <v>550.6364410545599</v>
      </c>
      <c r="D18" s="643">
        <v>146.36681333063996</v>
      </c>
      <c r="E18" s="643">
        <v>77.01479601479998</v>
      </c>
      <c r="F18" s="642">
        <v>367.09096070304</v>
      </c>
      <c r="G18" s="642">
        <v>97.57787555376</v>
      </c>
      <c r="H18" s="642">
        <v>51.343197343199996</v>
      </c>
      <c r="I18" s="642">
        <v>917.7274017575999</v>
      </c>
      <c r="J18" s="642">
        <v>243.94468888439997</v>
      </c>
      <c r="K18" s="642">
        <v>128.357993358</v>
      </c>
      <c r="L18" s="642">
        <v>644.1803277730801</v>
      </c>
      <c r="M18" s="642">
        <v>171.23207756802</v>
      </c>
      <c r="N18" s="642">
        <v>90.09831685889999</v>
      </c>
      <c r="O18" s="642">
        <v>428.35520516880007</v>
      </c>
      <c r="P18" s="642">
        <v>113.8627625772</v>
      </c>
      <c r="Q18" s="642">
        <v>59.911924254</v>
      </c>
      <c r="R18" s="642">
        <v>1072.53553294188</v>
      </c>
      <c r="S18" s="642">
        <v>285.09484014522</v>
      </c>
      <c r="T18" s="642">
        <v>150.0102411129</v>
      </c>
      <c r="U18" s="643">
        <v>1990.26293469948</v>
      </c>
      <c r="V18" s="643">
        <v>529.03952902962</v>
      </c>
      <c r="W18" s="643">
        <v>278.3682344709</v>
      </c>
    </row>
    <row r="19" spans="1:23" s="648" customFormat="1" ht="30.75" customHeight="1">
      <c r="A19" s="650">
        <v>3</v>
      </c>
      <c r="B19" s="646" t="s">
        <v>117</v>
      </c>
      <c r="C19" s="643">
        <v>247.60988400000002</v>
      </c>
      <c r="D19" s="643">
        <v>65.818146</v>
      </c>
      <c r="E19" s="643">
        <v>34.631969999999995</v>
      </c>
      <c r="F19" s="642">
        <v>990.4395360000001</v>
      </c>
      <c r="G19" s="642">
        <v>263.272584</v>
      </c>
      <c r="H19" s="642">
        <v>138.52787999999998</v>
      </c>
      <c r="I19" s="642">
        <v>1238.04942</v>
      </c>
      <c r="J19" s="642">
        <v>329.09073</v>
      </c>
      <c r="K19" s="642">
        <v>173.15984999999998</v>
      </c>
      <c r="L19" s="642">
        <v>0</v>
      </c>
      <c r="M19" s="642">
        <v>0</v>
      </c>
      <c r="N19" s="642">
        <v>0</v>
      </c>
      <c r="O19" s="642">
        <v>0</v>
      </c>
      <c r="P19" s="642">
        <v>0</v>
      </c>
      <c r="Q19" s="642">
        <v>0</v>
      </c>
      <c r="R19" s="642">
        <v>0</v>
      </c>
      <c r="S19" s="642">
        <v>0</v>
      </c>
      <c r="T19" s="642">
        <v>0</v>
      </c>
      <c r="U19" s="643">
        <v>1238.04942</v>
      </c>
      <c r="V19" s="643">
        <v>329.09073</v>
      </c>
      <c r="W19" s="643">
        <v>173.15984999999998</v>
      </c>
    </row>
    <row r="20" spans="1:23" s="648" customFormat="1" ht="30.75" customHeight="1">
      <c r="A20" s="650">
        <v>4</v>
      </c>
      <c r="B20" s="646" t="s">
        <v>115</v>
      </c>
      <c r="C20" s="643">
        <v>31.645772474400005</v>
      </c>
      <c r="D20" s="643">
        <v>8.4118858236</v>
      </c>
      <c r="E20" s="643">
        <v>4.426137702</v>
      </c>
      <c r="F20" s="642">
        <v>0</v>
      </c>
      <c r="G20" s="642">
        <v>0</v>
      </c>
      <c r="H20" s="642">
        <v>0</v>
      </c>
      <c r="I20" s="642">
        <v>31.645772474400005</v>
      </c>
      <c r="J20" s="642">
        <v>8.4118858236</v>
      </c>
      <c r="K20" s="642">
        <v>4.426137702</v>
      </c>
      <c r="L20" s="642">
        <v>37.0692004473</v>
      </c>
      <c r="M20" s="642">
        <v>9.853508299949997</v>
      </c>
      <c r="N20" s="642">
        <v>5.184685752749998</v>
      </c>
      <c r="O20" s="642">
        <v>0</v>
      </c>
      <c r="P20" s="642">
        <v>0</v>
      </c>
      <c r="Q20" s="642">
        <v>0</v>
      </c>
      <c r="R20" s="642">
        <v>37.0692004473</v>
      </c>
      <c r="S20" s="642">
        <v>9.853508299949997</v>
      </c>
      <c r="T20" s="642">
        <v>5.184685752749998</v>
      </c>
      <c r="U20" s="643">
        <v>68.7149729217</v>
      </c>
      <c r="V20" s="643">
        <v>18.265394123549996</v>
      </c>
      <c r="W20" s="643">
        <v>9.610823454749998</v>
      </c>
    </row>
    <row r="21" spans="1:23" s="648" customFormat="1" ht="25.5" customHeight="1">
      <c r="A21" s="650">
        <v>5</v>
      </c>
      <c r="B21" s="645" t="s">
        <v>116</v>
      </c>
      <c r="C21" s="643">
        <v>24.11595834689952</v>
      </c>
      <c r="D21" s="643">
        <v>6.41035665363888</v>
      </c>
      <c r="E21" s="643">
        <v>3.3729798362616</v>
      </c>
      <c r="F21" s="642">
        <v>0</v>
      </c>
      <c r="G21" s="642">
        <v>0</v>
      </c>
      <c r="H21" s="642">
        <v>0</v>
      </c>
      <c r="I21" s="642">
        <v>24.11595834689952</v>
      </c>
      <c r="J21" s="642">
        <v>6.41035665363888</v>
      </c>
      <c r="K21" s="642">
        <v>3.3729798362616</v>
      </c>
      <c r="L21" s="642">
        <v>20.395474086104464</v>
      </c>
      <c r="M21" s="642">
        <v>5.4214002666324905</v>
      </c>
      <c r="N21" s="642">
        <v>2.8526141011630504</v>
      </c>
      <c r="O21" s="642">
        <v>0</v>
      </c>
      <c r="P21" s="642">
        <v>0</v>
      </c>
      <c r="Q21" s="642">
        <v>0</v>
      </c>
      <c r="R21" s="642">
        <v>20.395474086104464</v>
      </c>
      <c r="S21" s="642">
        <v>5.4214002666324905</v>
      </c>
      <c r="T21" s="642">
        <v>2.8526141011630504</v>
      </c>
      <c r="U21" s="643">
        <v>44.51143243300399</v>
      </c>
      <c r="V21" s="643">
        <v>11.83175692027137</v>
      </c>
      <c r="W21" s="643">
        <v>6.22559393742465</v>
      </c>
    </row>
    <row r="22" spans="1:23" s="636" customFormat="1" ht="33" customHeight="1">
      <c r="A22" s="652"/>
      <c r="B22" s="647" t="s">
        <v>756</v>
      </c>
      <c r="C22" s="649">
        <v>917.2996008246596</v>
      </c>
      <c r="D22" s="649">
        <v>243.8309734550788</v>
      </c>
      <c r="E22" s="649">
        <v>128.2981589570616</v>
      </c>
      <c r="F22" s="649">
        <v>1357.5304967030402</v>
      </c>
      <c r="G22" s="649">
        <v>360.85045955376</v>
      </c>
      <c r="H22" s="649">
        <v>189.87107734319997</v>
      </c>
      <c r="I22" s="649">
        <v>2274.8300975276993</v>
      </c>
      <c r="J22" s="649">
        <v>604.6814330088389</v>
      </c>
      <c r="K22" s="649">
        <v>318.16923630026156</v>
      </c>
      <c r="L22" s="649">
        <v>775.7834032010845</v>
      </c>
      <c r="M22" s="649">
        <v>206.2140027345025</v>
      </c>
      <c r="N22" s="649">
        <v>108.50498821831304</v>
      </c>
      <c r="O22" s="649">
        <v>428.35520516880007</v>
      </c>
      <c r="P22" s="649">
        <v>113.8627625772</v>
      </c>
      <c r="Q22" s="649">
        <v>59.911924254</v>
      </c>
      <c r="R22" s="649">
        <v>1204.1386083698847</v>
      </c>
      <c r="S22" s="649">
        <v>320.0767653117025</v>
      </c>
      <c r="T22" s="649">
        <v>168.41691247231304</v>
      </c>
      <c r="U22" s="649">
        <v>3478.9687058975837</v>
      </c>
      <c r="V22" s="649">
        <v>924.7581983205413</v>
      </c>
      <c r="W22" s="649">
        <v>486.5861487725747</v>
      </c>
    </row>
    <row r="23" spans="1:23" s="634" customFormat="1" ht="24" customHeight="1">
      <c r="A23" s="644">
        <v>6</v>
      </c>
      <c r="B23" s="1105" t="s">
        <v>118</v>
      </c>
      <c r="C23" s="643">
        <v>0</v>
      </c>
      <c r="D23" s="643">
        <v>0</v>
      </c>
      <c r="E23" s="643">
        <v>0</v>
      </c>
      <c r="F23" s="643">
        <v>0</v>
      </c>
      <c r="G23" s="643">
        <v>0</v>
      </c>
      <c r="H23" s="643">
        <v>0</v>
      </c>
      <c r="I23" s="642">
        <v>0</v>
      </c>
      <c r="J23" s="642">
        <v>0</v>
      </c>
      <c r="K23" s="642">
        <v>0</v>
      </c>
      <c r="L23" s="643">
        <v>0</v>
      </c>
      <c r="M23" s="643">
        <v>0</v>
      </c>
      <c r="N23" s="643">
        <v>0</v>
      </c>
      <c r="O23" s="643">
        <v>0</v>
      </c>
      <c r="P23" s="643">
        <v>0</v>
      </c>
      <c r="Q23" s="643">
        <v>0</v>
      </c>
      <c r="R23" s="642">
        <v>0</v>
      </c>
      <c r="S23" s="642">
        <v>0</v>
      </c>
      <c r="T23" s="642">
        <v>0</v>
      </c>
      <c r="U23" s="643">
        <v>0</v>
      </c>
      <c r="V23" s="643">
        <v>0</v>
      </c>
      <c r="W23" s="643">
        <v>0</v>
      </c>
    </row>
    <row r="24" spans="1:23" s="634" customFormat="1" ht="24" customHeight="1">
      <c r="A24" s="644">
        <v>7</v>
      </c>
      <c r="B24" s="1105" t="s">
        <v>119</v>
      </c>
      <c r="C24" s="643">
        <v>2435.8990488</v>
      </c>
      <c r="D24" s="643">
        <v>647.4957971999999</v>
      </c>
      <c r="E24" s="643">
        <v>340.69715399999995</v>
      </c>
      <c r="F24" s="642">
        <v>1623.9326992000001</v>
      </c>
      <c r="G24" s="642">
        <v>431.6638648</v>
      </c>
      <c r="H24" s="642">
        <v>227.13143599999998</v>
      </c>
      <c r="I24" s="642">
        <v>4059.831748</v>
      </c>
      <c r="J24" s="642">
        <v>1079.1596619999998</v>
      </c>
      <c r="K24" s="642">
        <v>567.82859</v>
      </c>
      <c r="L24" s="642">
        <v>0</v>
      </c>
      <c r="M24" s="642">
        <v>0</v>
      </c>
      <c r="N24" s="642">
        <v>0</v>
      </c>
      <c r="O24" s="642">
        <v>0</v>
      </c>
      <c r="P24" s="642">
        <v>0</v>
      </c>
      <c r="Q24" s="642">
        <v>0</v>
      </c>
      <c r="R24" s="642">
        <v>0</v>
      </c>
      <c r="S24" s="642">
        <v>0</v>
      </c>
      <c r="T24" s="642">
        <v>0</v>
      </c>
      <c r="U24" s="643">
        <v>4059.831748</v>
      </c>
      <c r="V24" s="643">
        <v>1079.1596619999998</v>
      </c>
      <c r="W24" s="643">
        <v>567.82859</v>
      </c>
    </row>
    <row r="25" spans="1:23" s="634" customFormat="1" ht="28.5" customHeight="1">
      <c r="A25" s="644">
        <v>8</v>
      </c>
      <c r="B25" s="1106" t="s">
        <v>863</v>
      </c>
      <c r="C25" s="643">
        <v>301.22098800000003</v>
      </c>
      <c r="D25" s="643">
        <v>80.068722</v>
      </c>
      <c r="E25" s="643">
        <v>42.130289999999995</v>
      </c>
      <c r="F25" s="642">
        <v>200.81399200000004</v>
      </c>
      <c r="G25" s="642">
        <v>53.379148</v>
      </c>
      <c r="H25" s="642">
        <v>28.08686</v>
      </c>
      <c r="I25" s="642">
        <v>502.0349800000001</v>
      </c>
      <c r="J25" s="642">
        <v>133.44787</v>
      </c>
      <c r="K25" s="642">
        <v>70.21715</v>
      </c>
      <c r="L25" s="642">
        <v>0</v>
      </c>
      <c r="M25" s="642">
        <v>0</v>
      </c>
      <c r="N25" s="642">
        <v>0</v>
      </c>
      <c r="O25" s="642">
        <v>0</v>
      </c>
      <c r="P25" s="642">
        <v>0</v>
      </c>
      <c r="Q25" s="642">
        <v>0</v>
      </c>
      <c r="R25" s="642">
        <v>0</v>
      </c>
      <c r="S25" s="642">
        <v>0</v>
      </c>
      <c r="T25" s="642">
        <v>0</v>
      </c>
      <c r="U25" s="643">
        <v>502.0349800000001</v>
      </c>
      <c r="V25" s="643">
        <v>133.44787</v>
      </c>
      <c r="W25" s="643">
        <v>70.21715</v>
      </c>
    </row>
    <row r="26" spans="1:23" s="634" customFormat="1" ht="35.25" customHeight="1">
      <c r="A26" s="644">
        <v>9</v>
      </c>
      <c r="B26" s="1106" t="s">
        <v>864</v>
      </c>
      <c r="C26" s="643">
        <v>1096.146462</v>
      </c>
      <c r="D26" s="643">
        <v>291.370953</v>
      </c>
      <c r="E26" s="643">
        <v>153.31258499999998</v>
      </c>
      <c r="F26" s="643">
        <v>730.764308</v>
      </c>
      <c r="G26" s="643">
        <v>194.247302</v>
      </c>
      <c r="H26" s="643">
        <v>102.20839</v>
      </c>
      <c r="I26" s="643">
        <v>1826.91077</v>
      </c>
      <c r="J26" s="643">
        <v>485.618255</v>
      </c>
      <c r="K26" s="643">
        <v>255.52097499999996</v>
      </c>
      <c r="L26" s="643">
        <v>0</v>
      </c>
      <c r="M26" s="643">
        <v>0</v>
      </c>
      <c r="N26" s="643">
        <v>0</v>
      </c>
      <c r="O26" s="643">
        <v>0</v>
      </c>
      <c r="P26" s="643">
        <v>0</v>
      </c>
      <c r="Q26" s="643">
        <v>0</v>
      </c>
      <c r="R26" s="643">
        <v>0</v>
      </c>
      <c r="S26" s="643">
        <v>0</v>
      </c>
      <c r="T26" s="643">
        <v>0</v>
      </c>
      <c r="U26" s="643">
        <v>1826.91077</v>
      </c>
      <c r="V26" s="643">
        <v>485.618255</v>
      </c>
      <c r="W26" s="643">
        <v>255.52097499999996</v>
      </c>
    </row>
    <row r="27" spans="1:23" s="636" customFormat="1" ht="24" customHeight="1">
      <c r="A27" s="653"/>
      <c r="B27" s="647" t="s">
        <v>756</v>
      </c>
      <c r="C27" s="649">
        <v>3833.2664987999997</v>
      </c>
      <c r="D27" s="649">
        <v>1018.9354721999998</v>
      </c>
      <c r="E27" s="649">
        <v>536.1400289999999</v>
      </c>
      <c r="F27" s="649">
        <v>2555.5109992000002</v>
      </c>
      <c r="G27" s="649">
        <v>679.2903148</v>
      </c>
      <c r="H27" s="649">
        <v>357.42668599999996</v>
      </c>
      <c r="I27" s="649">
        <v>6388.7774979999995</v>
      </c>
      <c r="J27" s="649">
        <v>1698.2257869999999</v>
      </c>
      <c r="K27" s="649">
        <v>893.5667149999999</v>
      </c>
      <c r="L27" s="649">
        <v>0</v>
      </c>
      <c r="M27" s="649">
        <v>0</v>
      </c>
      <c r="N27" s="649">
        <v>0</v>
      </c>
      <c r="O27" s="649">
        <v>0</v>
      </c>
      <c r="P27" s="649">
        <v>0</v>
      </c>
      <c r="Q27" s="649">
        <v>0</v>
      </c>
      <c r="R27" s="649">
        <v>0</v>
      </c>
      <c r="S27" s="649">
        <v>0</v>
      </c>
      <c r="T27" s="649">
        <v>0</v>
      </c>
      <c r="U27" s="649">
        <v>6388.7774979999995</v>
      </c>
      <c r="V27" s="649">
        <v>1698.2257869999999</v>
      </c>
      <c r="W27" s="649">
        <v>893.5667149999999</v>
      </c>
    </row>
    <row r="28" spans="1:23" s="636" customFormat="1" ht="34.5" customHeight="1">
      <c r="A28" s="1905" t="s">
        <v>29</v>
      </c>
      <c r="B28" s="1906"/>
      <c r="C28" s="649">
        <v>15006.589989372658</v>
      </c>
      <c r="D28" s="649">
        <v>3988.960032317079</v>
      </c>
      <c r="E28" s="649">
        <v>2098.8975315470616</v>
      </c>
      <c r="F28" s="649">
        <v>18058.262991903044</v>
      </c>
      <c r="G28" s="649">
        <v>4800.13709835376</v>
      </c>
      <c r="H28" s="649">
        <v>2525.7199433431997</v>
      </c>
      <c r="I28" s="649">
        <v>33064.852981275704</v>
      </c>
      <c r="J28" s="649">
        <v>8789.097130670838</v>
      </c>
      <c r="K28" s="649">
        <v>4624.617474890261</v>
      </c>
      <c r="L28" s="649">
        <v>9163.225292268395</v>
      </c>
      <c r="M28" s="649">
        <v>2435.7125425470244</v>
      </c>
      <c r="N28" s="649">
        <v>1281.6150078446797</v>
      </c>
      <c r="O28" s="649">
        <v>9527.1442283192</v>
      </c>
      <c r="P28" s="649">
        <v>2532.4472498948</v>
      </c>
      <c r="Q28" s="649">
        <v>1332.5145497859999</v>
      </c>
      <c r="R28" s="649">
        <v>18690.369520587596</v>
      </c>
      <c r="S28" s="649">
        <v>4968.159792441826</v>
      </c>
      <c r="T28" s="649">
        <v>2614.1295576306793</v>
      </c>
      <c r="U28" s="649">
        <v>51755.22250186329</v>
      </c>
      <c r="V28" s="649">
        <v>13757.256923112662</v>
      </c>
      <c r="W28" s="649">
        <v>7238.747032520941</v>
      </c>
    </row>
    <row r="30" spans="1:23" s="634" customFormat="1" ht="54" customHeight="1">
      <c r="A30" s="46" t="s">
        <v>875</v>
      </c>
      <c r="B30" s="53"/>
      <c r="C30" s="1230"/>
      <c r="D30" s="716"/>
      <c r="R30" s="1887" t="s">
        <v>723</v>
      </c>
      <c r="S30" s="1887"/>
      <c r="T30" s="1887"/>
      <c r="U30" s="1887"/>
      <c r="V30" s="1887"/>
      <c r="W30" s="1887"/>
    </row>
    <row r="35" spans="5:22" ht="38.25">
      <c r="E35" s="1201" t="s">
        <v>1013</v>
      </c>
      <c r="F35" s="1188">
        <f>C15+D15+E15+L15+M15+N15</f>
        <v>26206.727268506198</v>
      </c>
      <c r="G35" s="1189"/>
      <c r="H35" s="1241">
        <f>F15+G15+H15+O15+P15+Q15</f>
        <v>32673.616136</v>
      </c>
      <c r="I35" s="1202">
        <f>F35+H35</f>
        <v>58880.3434045062</v>
      </c>
      <c r="J35" s="634"/>
      <c r="K35" s="634" t="s">
        <v>998</v>
      </c>
      <c r="L35" s="803">
        <f>C22+D22+E22+L22+M22+N22</f>
        <v>2379.9311273907</v>
      </c>
      <c r="M35" s="1019">
        <f>F22+G22+H22+O22+P22+Q22</f>
        <v>2510.3819256</v>
      </c>
      <c r="U35" s="1190" t="s">
        <v>13</v>
      </c>
      <c r="V35" s="1191">
        <f>U28+V28+W28</f>
        <v>72751.22645749689</v>
      </c>
    </row>
    <row r="40" ht="12.75">
      <c r="M40" s="1215">
        <f>I35+L35+M35</f>
        <v>63770.6564574969</v>
      </c>
    </row>
    <row r="42" ht="12.75">
      <c r="X42" s="1200"/>
    </row>
    <row r="44" ht="12.75">
      <c r="U44" s="1200"/>
    </row>
  </sheetData>
  <sheetProtection/>
  <mergeCells count="20">
    <mergeCell ref="R30:W30"/>
    <mergeCell ref="V4:W4"/>
    <mergeCell ref="A5:A6"/>
    <mergeCell ref="B5:B6"/>
    <mergeCell ref="C5:K5"/>
    <mergeCell ref="L5:T5"/>
    <mergeCell ref="U5:W6"/>
    <mergeCell ref="C6:E6"/>
    <mergeCell ref="F6:H6"/>
    <mergeCell ref="I6:K6"/>
    <mergeCell ref="L6:N6"/>
    <mergeCell ref="O6:Q6"/>
    <mergeCell ref="R6:T6"/>
    <mergeCell ref="A28:B28"/>
    <mergeCell ref="B2:U2"/>
    <mergeCell ref="B3:U3"/>
    <mergeCell ref="A9:B9"/>
    <mergeCell ref="A16:B16"/>
    <mergeCell ref="F1:P1"/>
    <mergeCell ref="Q1:W1"/>
  </mergeCells>
  <printOptions horizontalCentered="1"/>
  <pageMargins left="0.5" right="0.1" top="0.2" bottom="0.1" header="0.2" footer="0.2"/>
  <pageSetup horizontalDpi="1200" verticalDpi="1200" orientation="landscape" paperSize="9" scale="70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0FD9C6"/>
    <pageSetUpPr fitToPage="1"/>
  </sheetPr>
  <dimension ref="A1:L27"/>
  <sheetViews>
    <sheetView zoomScaleSheetLayoutView="78" zoomScalePageLayoutView="0" workbookViewId="0" topLeftCell="A6">
      <selection activeCell="G34" sqref="G34"/>
    </sheetView>
  </sheetViews>
  <sheetFormatPr defaultColWidth="9.140625" defaultRowHeight="12.75"/>
  <cols>
    <col min="1" max="1" width="7.421875" style="28" customWidth="1"/>
    <col min="2" max="2" width="17.140625" style="28" customWidth="1"/>
    <col min="3" max="3" width="11.00390625" style="28" customWidth="1"/>
    <col min="4" max="4" width="10.00390625" style="28" customWidth="1"/>
    <col min="5" max="5" width="11.8515625" style="28" customWidth="1"/>
    <col min="6" max="6" width="12.140625" style="28" customWidth="1"/>
    <col min="7" max="7" width="13.28125" style="28" customWidth="1"/>
    <col min="8" max="8" width="11.140625" style="28" customWidth="1"/>
    <col min="9" max="9" width="12.7109375" style="28" customWidth="1"/>
    <col min="10" max="10" width="14.00390625" style="28" customWidth="1"/>
    <col min="11" max="11" width="10.8515625" style="28" customWidth="1"/>
    <col min="12" max="12" width="10.7109375" style="28" customWidth="1"/>
    <col min="13" max="16384" width="9.140625" style="28" customWidth="1"/>
  </cols>
  <sheetData>
    <row r="1" spans="5:10" s="14" customFormat="1" ht="12.75">
      <c r="E1" s="1913"/>
      <c r="F1" s="1913"/>
      <c r="G1" s="1913"/>
      <c r="H1" s="1913"/>
      <c r="I1" s="1913"/>
      <c r="J1" s="58" t="s">
        <v>607</v>
      </c>
    </row>
    <row r="2" spans="1:10" s="14" customFormat="1" ht="15">
      <c r="A2" s="1471" t="s">
        <v>0</v>
      </c>
      <c r="B2" s="1471"/>
      <c r="C2" s="1471"/>
      <c r="D2" s="1471"/>
      <c r="E2" s="1471"/>
      <c r="F2" s="1471"/>
      <c r="G2" s="1471"/>
      <c r="H2" s="1471"/>
      <c r="I2" s="1471"/>
      <c r="J2" s="1471"/>
    </row>
    <row r="3" spans="1:10" s="14" customFormat="1" ht="20.25">
      <c r="A3" s="1308" t="s">
        <v>655</v>
      </c>
      <c r="B3" s="1308"/>
      <c r="C3" s="1308"/>
      <c r="D3" s="1308"/>
      <c r="E3" s="1308"/>
      <c r="F3" s="1308"/>
      <c r="G3" s="1308"/>
      <c r="H3" s="1308"/>
      <c r="I3" s="1308"/>
      <c r="J3" s="1308"/>
    </row>
    <row r="4" s="14" customFormat="1" ht="14.25" customHeight="1"/>
    <row r="5" spans="1:12" ht="19.5" customHeight="1">
      <c r="A5" s="1473" t="s">
        <v>719</v>
      </c>
      <c r="B5" s="1473"/>
      <c r="C5" s="1473"/>
      <c r="D5" s="1473"/>
      <c r="E5" s="1473"/>
      <c r="F5" s="1473"/>
      <c r="G5" s="1473"/>
      <c r="H5" s="1473"/>
      <c r="I5" s="1473"/>
      <c r="J5" s="1473"/>
      <c r="K5" s="1473"/>
      <c r="L5" s="1473"/>
    </row>
    <row r="6" spans="1:10" ht="13.5" customHeight="1">
      <c r="A6" s="59"/>
      <c r="B6" s="59"/>
      <c r="C6" s="59"/>
      <c r="D6" s="59"/>
      <c r="E6" s="59"/>
      <c r="F6" s="59"/>
      <c r="G6" s="59"/>
      <c r="H6" s="59"/>
      <c r="I6" s="59"/>
      <c r="J6" s="59"/>
    </row>
    <row r="7" ht="0.75" customHeight="1"/>
    <row r="8" spans="1:12" ht="12.75">
      <c r="A8" s="1914" t="s">
        <v>608</v>
      </c>
      <c r="B8" s="1914"/>
      <c r="C8" s="60"/>
      <c r="I8" s="367"/>
      <c r="J8" s="1457" t="s">
        <v>666</v>
      </c>
      <c r="K8" s="1457"/>
      <c r="L8" s="1457"/>
    </row>
    <row r="9" spans="1:12" s="610" customFormat="1" ht="12.75">
      <c r="A9" s="1458" t="s">
        <v>2</v>
      </c>
      <c r="B9" s="1458" t="s">
        <v>30</v>
      </c>
      <c r="C9" s="1915" t="s">
        <v>873</v>
      </c>
      <c r="D9" s="1915"/>
      <c r="E9" s="1915" t="s">
        <v>114</v>
      </c>
      <c r="F9" s="1915"/>
      <c r="G9" s="1915" t="s">
        <v>609</v>
      </c>
      <c r="H9" s="1915"/>
      <c r="I9" s="1915" t="s">
        <v>115</v>
      </c>
      <c r="J9" s="1915"/>
      <c r="K9" s="1915" t="s">
        <v>116</v>
      </c>
      <c r="L9" s="1915"/>
    </row>
    <row r="10" spans="1:12" s="610" customFormat="1" ht="53.25" customHeight="1">
      <c r="A10" s="1458"/>
      <c r="B10" s="1458"/>
      <c r="C10" s="607" t="s">
        <v>610</v>
      </c>
      <c r="D10" s="607" t="s">
        <v>872</v>
      </c>
      <c r="E10" s="607" t="s">
        <v>612</v>
      </c>
      <c r="F10" s="607" t="s">
        <v>613</v>
      </c>
      <c r="G10" s="607" t="s">
        <v>612</v>
      </c>
      <c r="H10" s="607" t="s">
        <v>613</v>
      </c>
      <c r="I10" s="607" t="s">
        <v>610</v>
      </c>
      <c r="J10" s="607" t="s">
        <v>611</v>
      </c>
      <c r="K10" s="607" t="s">
        <v>610</v>
      </c>
      <c r="L10" s="607" t="s">
        <v>611</v>
      </c>
    </row>
    <row r="11" spans="1:12" s="610" customFormat="1" ht="12.75">
      <c r="A11" s="609">
        <v>1</v>
      </c>
      <c r="B11" s="609">
        <v>2</v>
      </c>
      <c r="C11" s="609">
        <v>3</v>
      </c>
      <c r="D11" s="609">
        <v>4</v>
      </c>
      <c r="E11" s="609">
        <v>5</v>
      </c>
      <c r="F11" s="609">
        <v>6</v>
      </c>
      <c r="G11" s="609">
        <v>7</v>
      </c>
      <c r="H11" s="609">
        <v>8</v>
      </c>
      <c r="I11" s="609">
        <v>9</v>
      </c>
      <c r="J11" s="609">
        <v>10</v>
      </c>
      <c r="K11" s="609">
        <v>11</v>
      </c>
      <c r="L11" s="609">
        <v>12</v>
      </c>
    </row>
    <row r="12" spans="1:12" s="627" customFormat="1" ht="20.25" customHeight="1">
      <c r="A12" s="401">
        <v>1</v>
      </c>
      <c r="B12" s="312" t="s">
        <v>743</v>
      </c>
      <c r="C12" s="1916">
        <f>1019.22</f>
        <v>1019.22</v>
      </c>
      <c r="D12" s="1910" t="s">
        <v>778</v>
      </c>
      <c r="E12" s="1907">
        <f>252.77+168.17</f>
        <v>420.94</v>
      </c>
      <c r="F12" s="1910" t="s">
        <v>778</v>
      </c>
      <c r="G12" s="1907">
        <f>130.4+86.94</f>
        <v>217.34</v>
      </c>
      <c r="H12" s="1910" t="s">
        <v>778</v>
      </c>
      <c r="I12" s="1907">
        <f>7.64</f>
        <v>7.64</v>
      </c>
      <c r="J12" s="1910" t="s">
        <v>778</v>
      </c>
      <c r="K12" s="1907">
        <f>7.59</f>
        <v>7.59</v>
      </c>
      <c r="L12" s="1910" t="s">
        <v>778</v>
      </c>
    </row>
    <row r="13" spans="1:12" s="627" customFormat="1" ht="20.25" customHeight="1">
      <c r="A13" s="401">
        <v>2</v>
      </c>
      <c r="B13" s="312" t="s">
        <v>744</v>
      </c>
      <c r="C13" s="1917"/>
      <c r="D13" s="1911"/>
      <c r="E13" s="1908"/>
      <c r="F13" s="1911"/>
      <c r="G13" s="1908"/>
      <c r="H13" s="1911"/>
      <c r="I13" s="1908"/>
      <c r="J13" s="1911"/>
      <c r="K13" s="1908"/>
      <c r="L13" s="1911"/>
    </row>
    <row r="14" spans="1:12" s="627" customFormat="1" ht="20.25" customHeight="1">
      <c r="A14" s="401">
        <v>3</v>
      </c>
      <c r="B14" s="312" t="s">
        <v>745</v>
      </c>
      <c r="C14" s="1917"/>
      <c r="D14" s="1911"/>
      <c r="E14" s="1908"/>
      <c r="F14" s="1911"/>
      <c r="G14" s="1908"/>
      <c r="H14" s="1911"/>
      <c r="I14" s="1908"/>
      <c r="J14" s="1911"/>
      <c r="K14" s="1908"/>
      <c r="L14" s="1911"/>
    </row>
    <row r="15" spans="1:12" s="627" customFormat="1" ht="20.25" customHeight="1">
      <c r="A15" s="401">
        <v>4</v>
      </c>
      <c r="B15" s="312" t="s">
        <v>746</v>
      </c>
      <c r="C15" s="1917"/>
      <c r="D15" s="1911"/>
      <c r="E15" s="1908"/>
      <c r="F15" s="1911"/>
      <c r="G15" s="1908"/>
      <c r="H15" s="1911"/>
      <c r="I15" s="1908"/>
      <c r="J15" s="1911"/>
      <c r="K15" s="1908"/>
      <c r="L15" s="1911"/>
    </row>
    <row r="16" spans="1:12" s="627" customFormat="1" ht="20.25" customHeight="1">
      <c r="A16" s="401">
        <v>5</v>
      </c>
      <c r="B16" s="312" t="s">
        <v>747</v>
      </c>
      <c r="C16" s="1917"/>
      <c r="D16" s="1911"/>
      <c r="E16" s="1908"/>
      <c r="F16" s="1911"/>
      <c r="G16" s="1908"/>
      <c r="H16" s="1911"/>
      <c r="I16" s="1908"/>
      <c r="J16" s="1911"/>
      <c r="K16" s="1908"/>
      <c r="L16" s="1911"/>
    </row>
    <row r="17" spans="1:12" s="627" customFormat="1" ht="20.25" customHeight="1">
      <c r="A17" s="401">
        <v>6</v>
      </c>
      <c r="B17" s="312" t="s">
        <v>748</v>
      </c>
      <c r="C17" s="1917"/>
      <c r="D17" s="1911"/>
      <c r="E17" s="1908"/>
      <c r="F17" s="1911"/>
      <c r="G17" s="1908"/>
      <c r="H17" s="1911"/>
      <c r="I17" s="1908"/>
      <c r="J17" s="1911"/>
      <c r="K17" s="1908"/>
      <c r="L17" s="1911"/>
    </row>
    <row r="18" spans="1:12" s="627" customFormat="1" ht="20.25" customHeight="1">
      <c r="A18" s="401">
        <v>7</v>
      </c>
      <c r="B18" s="312" t="s">
        <v>749</v>
      </c>
      <c r="C18" s="1917"/>
      <c r="D18" s="1911"/>
      <c r="E18" s="1908"/>
      <c r="F18" s="1911"/>
      <c r="G18" s="1908"/>
      <c r="H18" s="1911"/>
      <c r="I18" s="1908"/>
      <c r="J18" s="1911"/>
      <c r="K18" s="1908"/>
      <c r="L18" s="1911"/>
    </row>
    <row r="19" spans="1:12" s="627" customFormat="1" ht="20.25" customHeight="1">
      <c r="A19" s="401">
        <v>8</v>
      </c>
      <c r="B19" s="312" t="s">
        <v>750</v>
      </c>
      <c r="C19" s="1917"/>
      <c r="D19" s="1911"/>
      <c r="E19" s="1908"/>
      <c r="F19" s="1911"/>
      <c r="G19" s="1908"/>
      <c r="H19" s="1911"/>
      <c r="I19" s="1908"/>
      <c r="J19" s="1911"/>
      <c r="K19" s="1908"/>
      <c r="L19" s="1911"/>
    </row>
    <row r="20" spans="1:12" s="627" customFormat="1" ht="20.25" customHeight="1">
      <c r="A20" s="401">
        <v>9</v>
      </c>
      <c r="B20" s="312" t="s">
        <v>751</v>
      </c>
      <c r="C20" s="1917"/>
      <c r="D20" s="1911"/>
      <c r="E20" s="1908"/>
      <c r="F20" s="1911"/>
      <c r="G20" s="1908"/>
      <c r="H20" s="1911"/>
      <c r="I20" s="1908"/>
      <c r="J20" s="1911"/>
      <c r="K20" s="1908"/>
      <c r="L20" s="1911"/>
    </row>
    <row r="21" spans="1:12" s="627" customFormat="1" ht="20.25" customHeight="1">
      <c r="A21" s="401">
        <v>10</v>
      </c>
      <c r="B21" s="312" t="s">
        <v>752</v>
      </c>
      <c r="C21" s="1917"/>
      <c r="D21" s="1911"/>
      <c r="E21" s="1908"/>
      <c r="F21" s="1911"/>
      <c r="G21" s="1908"/>
      <c r="H21" s="1911"/>
      <c r="I21" s="1908"/>
      <c r="J21" s="1911"/>
      <c r="K21" s="1908"/>
      <c r="L21" s="1911"/>
    </row>
    <row r="22" spans="1:12" s="627" customFormat="1" ht="20.25" customHeight="1">
      <c r="A22" s="401">
        <v>11</v>
      </c>
      <c r="B22" s="312" t="s">
        <v>753</v>
      </c>
      <c r="C22" s="1917"/>
      <c r="D22" s="1911"/>
      <c r="E22" s="1908"/>
      <c r="F22" s="1911"/>
      <c r="G22" s="1908"/>
      <c r="H22" s="1911"/>
      <c r="I22" s="1908"/>
      <c r="J22" s="1911"/>
      <c r="K22" s="1908"/>
      <c r="L22" s="1911"/>
    </row>
    <row r="23" spans="1:12" s="627" customFormat="1" ht="20.25" customHeight="1">
      <c r="A23" s="401">
        <v>12</v>
      </c>
      <c r="B23" s="312" t="s">
        <v>754</v>
      </c>
      <c r="C23" s="1917"/>
      <c r="D23" s="1911"/>
      <c r="E23" s="1908"/>
      <c r="F23" s="1911"/>
      <c r="G23" s="1908"/>
      <c r="H23" s="1911"/>
      <c r="I23" s="1908"/>
      <c r="J23" s="1911"/>
      <c r="K23" s="1908"/>
      <c r="L23" s="1911"/>
    </row>
    <row r="24" spans="1:12" s="627" customFormat="1" ht="20.25" customHeight="1">
      <c r="A24" s="401">
        <v>13</v>
      </c>
      <c r="B24" s="312" t="s">
        <v>755</v>
      </c>
      <c r="C24" s="1918"/>
      <c r="D24" s="1912"/>
      <c r="E24" s="1909"/>
      <c r="F24" s="1912"/>
      <c r="G24" s="1909"/>
      <c r="H24" s="1912"/>
      <c r="I24" s="1909"/>
      <c r="J24" s="1912"/>
      <c r="K24" s="1909"/>
      <c r="L24" s="1912"/>
    </row>
    <row r="25" spans="1:12" s="633" customFormat="1" ht="20.25" customHeight="1">
      <c r="A25" s="1580" t="s">
        <v>756</v>
      </c>
      <c r="B25" s="1580"/>
      <c r="C25" s="631">
        <f>SUM(C12:C24)</f>
        <v>1019.22</v>
      </c>
      <c r="D25" s="632" t="s">
        <v>7</v>
      </c>
      <c r="E25" s="631">
        <f>SUM(E12:E24)</f>
        <v>420.94</v>
      </c>
      <c r="F25" s="632" t="s">
        <v>7</v>
      </c>
      <c r="G25" s="631">
        <f>SUM(G12:G24)</f>
        <v>217.34</v>
      </c>
      <c r="H25" s="632" t="s">
        <v>7</v>
      </c>
      <c r="I25" s="631">
        <f>SUM(I12:I24)</f>
        <v>7.64</v>
      </c>
      <c r="J25" s="632" t="s">
        <v>7</v>
      </c>
      <c r="K25" s="631">
        <f>SUM(K12:K24)</f>
        <v>7.59</v>
      </c>
      <c r="L25" s="632" t="s">
        <v>7</v>
      </c>
    </row>
    <row r="26" spans="1:12" s="627" customFormat="1" ht="20.25" customHeight="1">
      <c r="A26" s="628"/>
      <c r="B26" s="628"/>
      <c r="C26" s="629"/>
      <c r="D26" s="629"/>
      <c r="E26" s="629"/>
      <c r="F26" s="629"/>
      <c r="G26" s="630"/>
      <c r="H26" s="630"/>
      <c r="I26" s="630"/>
      <c r="J26" s="630"/>
      <c r="K26" s="630"/>
      <c r="L26" s="630"/>
    </row>
    <row r="27" spans="9:12" s="610" customFormat="1" ht="61.5" customHeight="1">
      <c r="I27" s="1653" t="s">
        <v>723</v>
      </c>
      <c r="J27" s="1653"/>
      <c r="K27" s="1653"/>
      <c r="L27" s="1653"/>
    </row>
  </sheetData>
  <sheetProtection/>
  <mergeCells count="25">
    <mergeCell ref="A25:B25"/>
    <mergeCell ref="I27:L27"/>
    <mergeCell ref="J8:L8"/>
    <mergeCell ref="A9:A10"/>
    <mergeCell ref="B9:B10"/>
    <mergeCell ref="C9:D9"/>
    <mergeCell ref="E9:F9"/>
    <mergeCell ref="G9:H9"/>
    <mergeCell ref="I9:J9"/>
    <mergeCell ref="K9:L9"/>
    <mergeCell ref="C12:C24"/>
    <mergeCell ref="D12:D24"/>
    <mergeCell ref="E12:E24"/>
    <mergeCell ref="F12:F24"/>
    <mergeCell ref="G12:G24"/>
    <mergeCell ref="H12:H24"/>
    <mergeCell ref="I12:I24"/>
    <mergeCell ref="J12:J24"/>
    <mergeCell ref="E1:I1"/>
    <mergeCell ref="A2:J2"/>
    <mergeCell ref="A3:J3"/>
    <mergeCell ref="A8:B8"/>
    <mergeCell ref="A5:L5"/>
    <mergeCell ref="K12:K24"/>
    <mergeCell ref="L12:L24"/>
  </mergeCells>
  <printOptions horizontalCentered="1"/>
  <pageMargins left="0.7" right="0.2" top="0.25" bottom="0.1" header="0.2" footer="0.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FD9C6"/>
  </sheetPr>
  <dimension ref="A1:H24"/>
  <sheetViews>
    <sheetView view="pageBreakPreview" zoomScaleSheetLayoutView="100" zoomScalePageLayoutView="0" workbookViewId="0" topLeftCell="A21">
      <selection activeCell="J36" sqref="J36"/>
    </sheetView>
  </sheetViews>
  <sheetFormatPr defaultColWidth="9.140625" defaultRowHeight="12.75"/>
  <cols>
    <col min="1" max="1" width="8.28125" style="130" customWidth="1"/>
    <col min="2" max="2" width="19.28125" style="130" customWidth="1"/>
    <col min="3" max="6" width="17.28125" style="130" customWidth="1"/>
    <col min="7" max="7" width="23.57421875" style="130" customWidth="1"/>
    <col min="8" max="8" width="18.57421875" style="130" customWidth="1"/>
    <col min="9" max="16384" width="9.140625" style="130" customWidth="1"/>
  </cols>
  <sheetData>
    <row r="1" spans="1:8" ht="18">
      <c r="A1" s="1340" t="s">
        <v>0</v>
      </c>
      <c r="B1" s="1340"/>
      <c r="C1" s="1340"/>
      <c r="D1" s="1340"/>
      <c r="E1" s="1340"/>
      <c r="F1" s="1340"/>
      <c r="G1" s="1340"/>
      <c r="H1" s="168" t="s">
        <v>229</v>
      </c>
    </row>
    <row r="2" spans="1:8" ht="21">
      <c r="A2" s="1341" t="s">
        <v>655</v>
      </c>
      <c r="B2" s="1341"/>
      <c r="C2" s="1341"/>
      <c r="D2" s="1341"/>
      <c r="E2" s="1341"/>
      <c r="F2" s="1341"/>
      <c r="G2" s="1341"/>
      <c r="H2" s="1341"/>
    </row>
    <row r="3" spans="1:8" ht="18" customHeight="1">
      <c r="A3" s="1342" t="s">
        <v>660</v>
      </c>
      <c r="B3" s="1342"/>
      <c r="C3" s="1342"/>
      <c r="D3" s="1342"/>
      <c r="E3" s="1342"/>
      <c r="F3" s="1342"/>
      <c r="G3" s="1342"/>
      <c r="H3" s="1342"/>
    </row>
    <row r="4" spans="1:2" ht="15">
      <c r="A4" s="169"/>
      <c r="B4" s="169"/>
    </row>
    <row r="5" spans="1:8" ht="15">
      <c r="A5" s="169" t="s">
        <v>741</v>
      </c>
      <c r="B5" s="169"/>
      <c r="G5" s="1343" t="s">
        <v>759</v>
      </c>
      <c r="H5" s="1343"/>
    </row>
    <row r="6" spans="1:8" s="160" customFormat="1" ht="59.25" customHeight="1">
      <c r="A6" s="170" t="s">
        <v>2</v>
      </c>
      <c r="B6" s="170" t="s">
        <v>3</v>
      </c>
      <c r="C6" s="171" t="s">
        <v>230</v>
      </c>
      <c r="D6" s="171" t="s">
        <v>231</v>
      </c>
      <c r="E6" s="171" t="s">
        <v>232</v>
      </c>
      <c r="F6" s="171" t="s">
        <v>233</v>
      </c>
      <c r="G6" s="171" t="s">
        <v>234</v>
      </c>
      <c r="H6" s="171" t="s">
        <v>235</v>
      </c>
    </row>
    <row r="7" spans="1:8" s="168" customFormat="1" ht="15">
      <c r="A7" s="172" t="s">
        <v>236</v>
      </c>
      <c r="B7" s="172" t="s">
        <v>237</v>
      </c>
      <c r="C7" s="172" t="s">
        <v>238</v>
      </c>
      <c r="D7" s="172" t="s">
        <v>239</v>
      </c>
      <c r="E7" s="172" t="s">
        <v>240</v>
      </c>
      <c r="F7" s="172" t="s">
        <v>241</v>
      </c>
      <c r="G7" s="172" t="s">
        <v>242</v>
      </c>
      <c r="H7" s="172" t="s">
        <v>243</v>
      </c>
    </row>
    <row r="8" spans="1:8" s="177" customFormat="1" ht="27" customHeight="1">
      <c r="A8" s="173">
        <v>1</v>
      </c>
      <c r="B8" s="174" t="s">
        <v>743</v>
      </c>
      <c r="C8" s="175">
        <f>'AT3A_cvrg(Insti)'!G11</f>
        <v>2341</v>
      </c>
      <c r="D8" s="175">
        <f>'AT3C_cvrg(Insti)_UPY'!G11</f>
        <v>385</v>
      </c>
      <c r="E8" s="175">
        <f>'AT3B_cvrg(Insti)_UPY)'!G11</f>
        <v>415</v>
      </c>
      <c r="F8" s="175">
        <f>C8+D8+E8</f>
        <v>3141</v>
      </c>
      <c r="G8" s="176">
        <f>'AT3A_cvrg(Insti)'!L11+'AT3B_cvrg(Insti)_UPY)'!L11+'AT3C_cvrg(Insti)_UPY'!L11</f>
        <v>3141</v>
      </c>
      <c r="H8" s="176">
        <f>F8-G8</f>
        <v>0</v>
      </c>
    </row>
    <row r="9" spans="1:8" s="177" customFormat="1" ht="27" customHeight="1">
      <c r="A9" s="173">
        <v>2</v>
      </c>
      <c r="B9" s="174" t="s">
        <v>744</v>
      </c>
      <c r="C9" s="660">
        <f>'AT3A_cvrg(Insti)'!G12</f>
        <v>2196</v>
      </c>
      <c r="D9" s="660">
        <f>'AT3C_cvrg(Insti)_UPY'!G12</f>
        <v>272</v>
      </c>
      <c r="E9" s="660">
        <f>'AT3B_cvrg(Insti)_UPY)'!G12</f>
        <v>233</v>
      </c>
      <c r="F9" s="660">
        <f aca="true" t="shared" si="0" ref="F9:F20">C9+D9+E9</f>
        <v>2701</v>
      </c>
      <c r="G9" s="176">
        <f>'AT3A_cvrg(Insti)'!L12+'AT3B_cvrg(Insti)_UPY)'!L12+'AT3C_cvrg(Insti)_UPY'!L12</f>
        <v>2701</v>
      </c>
      <c r="H9" s="176">
        <f aca="true" t="shared" si="1" ref="H9:H20">F9-G9</f>
        <v>0</v>
      </c>
    </row>
    <row r="10" spans="1:8" s="177" customFormat="1" ht="27" customHeight="1">
      <c r="A10" s="173">
        <v>3</v>
      </c>
      <c r="B10" s="174" t="s">
        <v>745</v>
      </c>
      <c r="C10" s="660">
        <f>'AT3A_cvrg(Insti)'!G13</f>
        <v>3223</v>
      </c>
      <c r="D10" s="660">
        <f>'AT3C_cvrg(Insti)_UPY'!G13</f>
        <v>342</v>
      </c>
      <c r="E10" s="660">
        <f>'AT3B_cvrg(Insti)_UPY)'!G13</f>
        <v>291</v>
      </c>
      <c r="F10" s="660">
        <f t="shared" si="0"/>
        <v>3856</v>
      </c>
      <c r="G10" s="176">
        <f>'AT3A_cvrg(Insti)'!L13+'AT3B_cvrg(Insti)_UPY)'!L13+'AT3C_cvrg(Insti)_UPY'!L13</f>
        <v>3856</v>
      </c>
      <c r="H10" s="176">
        <f t="shared" si="1"/>
        <v>0</v>
      </c>
    </row>
    <row r="11" spans="1:8" s="177" customFormat="1" ht="27" customHeight="1">
      <c r="A11" s="173">
        <v>4</v>
      </c>
      <c r="B11" s="174" t="s">
        <v>746</v>
      </c>
      <c r="C11" s="660">
        <f>'AT3A_cvrg(Insti)'!G14</f>
        <v>3318</v>
      </c>
      <c r="D11" s="660">
        <f>'AT3C_cvrg(Insti)_UPY'!G14</f>
        <v>598</v>
      </c>
      <c r="E11" s="660">
        <f>'AT3B_cvrg(Insti)_UPY)'!G14</f>
        <v>313</v>
      </c>
      <c r="F11" s="660">
        <f t="shared" si="0"/>
        <v>4229</v>
      </c>
      <c r="G11" s="176">
        <f>'AT3A_cvrg(Insti)'!L14+'AT3B_cvrg(Insti)_UPY)'!L14+'AT3C_cvrg(Insti)_UPY'!L14</f>
        <v>4229</v>
      </c>
      <c r="H11" s="176">
        <f t="shared" si="1"/>
        <v>0</v>
      </c>
    </row>
    <row r="12" spans="1:8" s="177" customFormat="1" ht="27" customHeight="1">
      <c r="A12" s="173">
        <v>5</v>
      </c>
      <c r="B12" s="174" t="s">
        <v>747</v>
      </c>
      <c r="C12" s="660">
        <f>'AT3A_cvrg(Insti)'!G15</f>
        <v>2552</v>
      </c>
      <c r="D12" s="660">
        <f>'AT3C_cvrg(Insti)_UPY'!G15</f>
        <v>448</v>
      </c>
      <c r="E12" s="660">
        <f>'AT3B_cvrg(Insti)_UPY)'!G15</f>
        <v>253</v>
      </c>
      <c r="F12" s="660">
        <f t="shared" si="0"/>
        <v>3253</v>
      </c>
      <c r="G12" s="176">
        <f>'AT3A_cvrg(Insti)'!L15+'AT3B_cvrg(Insti)_UPY)'!L15+'AT3C_cvrg(Insti)_UPY'!L15</f>
        <v>3253</v>
      </c>
      <c r="H12" s="176">
        <f t="shared" si="1"/>
        <v>0</v>
      </c>
    </row>
    <row r="13" spans="1:8" s="177" customFormat="1" ht="27" customHeight="1">
      <c r="A13" s="173">
        <v>6</v>
      </c>
      <c r="B13" s="174" t="s">
        <v>748</v>
      </c>
      <c r="C13" s="660">
        <f>'AT3A_cvrg(Insti)'!G16</f>
        <v>2204</v>
      </c>
      <c r="D13" s="660">
        <f>'AT3C_cvrg(Insti)_UPY'!G16</f>
        <v>442</v>
      </c>
      <c r="E13" s="660">
        <f>'AT3B_cvrg(Insti)_UPY)'!G16</f>
        <v>472</v>
      </c>
      <c r="F13" s="660">
        <f t="shared" si="0"/>
        <v>3118</v>
      </c>
      <c r="G13" s="176">
        <f>'AT3A_cvrg(Insti)'!L16+'AT3B_cvrg(Insti)_UPY)'!L16+'AT3C_cvrg(Insti)_UPY'!L16</f>
        <v>3118</v>
      </c>
      <c r="H13" s="176">
        <f t="shared" si="1"/>
        <v>0</v>
      </c>
    </row>
    <row r="14" spans="1:8" s="177" customFormat="1" ht="27" customHeight="1">
      <c r="A14" s="173">
        <v>7</v>
      </c>
      <c r="B14" s="174" t="s">
        <v>749</v>
      </c>
      <c r="C14" s="660">
        <f>'AT3A_cvrg(Insti)'!G17</f>
        <v>2721</v>
      </c>
      <c r="D14" s="660">
        <f>'AT3C_cvrg(Insti)_UPY'!G17</f>
        <v>460</v>
      </c>
      <c r="E14" s="660">
        <f>'AT3B_cvrg(Insti)_UPY)'!G17</f>
        <v>386</v>
      </c>
      <c r="F14" s="660">
        <f t="shared" si="0"/>
        <v>3567</v>
      </c>
      <c r="G14" s="176">
        <f>'AT3A_cvrg(Insti)'!L17+'AT3B_cvrg(Insti)_UPY)'!L17+'AT3C_cvrg(Insti)_UPY'!L17</f>
        <v>3567</v>
      </c>
      <c r="H14" s="176">
        <f t="shared" si="1"/>
        <v>0</v>
      </c>
    </row>
    <row r="15" spans="1:8" s="177" customFormat="1" ht="27" customHeight="1">
      <c r="A15" s="173">
        <v>8</v>
      </c>
      <c r="B15" s="174" t="s">
        <v>750</v>
      </c>
      <c r="C15" s="660">
        <f>'AT3A_cvrg(Insti)'!G18</f>
        <v>2633</v>
      </c>
      <c r="D15" s="660">
        <f>'AT3C_cvrg(Insti)_UPY'!G18</f>
        <v>430</v>
      </c>
      <c r="E15" s="660">
        <f>'AT3B_cvrg(Insti)_UPY)'!G18</f>
        <v>314</v>
      </c>
      <c r="F15" s="660">
        <f t="shared" si="0"/>
        <v>3377</v>
      </c>
      <c r="G15" s="176">
        <f>'AT3A_cvrg(Insti)'!L18+'AT3B_cvrg(Insti)_UPY)'!L18+'AT3C_cvrg(Insti)_UPY'!L18</f>
        <v>3377</v>
      </c>
      <c r="H15" s="176">
        <f t="shared" si="1"/>
        <v>0</v>
      </c>
    </row>
    <row r="16" spans="1:8" s="177" customFormat="1" ht="27" customHeight="1">
      <c r="A16" s="173">
        <v>9</v>
      </c>
      <c r="B16" s="174" t="s">
        <v>751</v>
      </c>
      <c r="C16" s="660">
        <f>'AT3A_cvrg(Insti)'!G19</f>
        <v>2689</v>
      </c>
      <c r="D16" s="660">
        <f>'AT3C_cvrg(Insti)_UPY'!G19</f>
        <v>369</v>
      </c>
      <c r="E16" s="660">
        <f>'AT3B_cvrg(Insti)_UPY)'!G19</f>
        <v>346</v>
      </c>
      <c r="F16" s="660">
        <f t="shared" si="0"/>
        <v>3404</v>
      </c>
      <c r="G16" s="176">
        <f>'AT3A_cvrg(Insti)'!L19+'AT3B_cvrg(Insti)_UPY)'!L19+'AT3C_cvrg(Insti)_UPY'!L19</f>
        <v>3404</v>
      </c>
      <c r="H16" s="176">
        <f t="shared" si="1"/>
        <v>0</v>
      </c>
    </row>
    <row r="17" spans="1:8" s="177" customFormat="1" ht="27" customHeight="1">
      <c r="A17" s="173">
        <v>10</v>
      </c>
      <c r="B17" s="174" t="s">
        <v>752</v>
      </c>
      <c r="C17" s="660">
        <f>'AT3A_cvrg(Insti)'!G20</f>
        <v>3720</v>
      </c>
      <c r="D17" s="660">
        <f>'AT3C_cvrg(Insti)_UPY'!G20</f>
        <v>628</v>
      </c>
      <c r="E17" s="660">
        <f>'AT3B_cvrg(Insti)_UPY)'!G20</f>
        <v>457</v>
      </c>
      <c r="F17" s="660">
        <f t="shared" si="0"/>
        <v>4805</v>
      </c>
      <c r="G17" s="176">
        <f>'AT3A_cvrg(Insti)'!L20+'AT3B_cvrg(Insti)_UPY)'!L20+'AT3C_cvrg(Insti)_UPY'!L20</f>
        <v>4805</v>
      </c>
      <c r="H17" s="176">
        <f t="shared" si="1"/>
        <v>0</v>
      </c>
    </row>
    <row r="18" spans="1:8" s="177" customFormat="1" ht="27" customHeight="1">
      <c r="A18" s="173">
        <v>11</v>
      </c>
      <c r="B18" s="174" t="s">
        <v>753</v>
      </c>
      <c r="C18" s="660">
        <f>'AT3A_cvrg(Insti)'!G21</f>
        <v>2621</v>
      </c>
      <c r="D18" s="660">
        <f>'AT3C_cvrg(Insti)_UPY'!G21</f>
        <v>381</v>
      </c>
      <c r="E18" s="660">
        <f>'AT3B_cvrg(Insti)_UPY)'!G21</f>
        <v>328</v>
      </c>
      <c r="F18" s="660">
        <f t="shared" si="0"/>
        <v>3330</v>
      </c>
      <c r="G18" s="176">
        <f>'AT3A_cvrg(Insti)'!L21+'AT3B_cvrg(Insti)_UPY)'!L21+'AT3C_cvrg(Insti)_UPY'!L21</f>
        <v>3330</v>
      </c>
      <c r="H18" s="176">
        <f t="shared" si="1"/>
        <v>0</v>
      </c>
    </row>
    <row r="19" spans="1:8" s="177" customFormat="1" ht="27" customHeight="1">
      <c r="A19" s="173">
        <v>12</v>
      </c>
      <c r="B19" s="174" t="s">
        <v>754</v>
      </c>
      <c r="C19" s="660">
        <f>'AT3A_cvrg(Insti)'!G22</f>
        <v>2597</v>
      </c>
      <c r="D19" s="660">
        <f>'AT3C_cvrg(Insti)_UPY'!G22</f>
        <v>544</v>
      </c>
      <c r="E19" s="660">
        <f>'AT3B_cvrg(Insti)_UPY)'!G22</f>
        <v>612</v>
      </c>
      <c r="F19" s="660">
        <f t="shared" si="0"/>
        <v>3753</v>
      </c>
      <c r="G19" s="176">
        <f>'AT3A_cvrg(Insti)'!L22+'AT3B_cvrg(Insti)_UPY)'!L22+'AT3C_cvrg(Insti)_UPY'!L22</f>
        <v>3753</v>
      </c>
      <c r="H19" s="176">
        <f t="shared" si="1"/>
        <v>0</v>
      </c>
    </row>
    <row r="20" spans="1:8" s="177" customFormat="1" ht="27" customHeight="1">
      <c r="A20" s="173">
        <v>13</v>
      </c>
      <c r="B20" s="174" t="s">
        <v>755</v>
      </c>
      <c r="C20" s="660">
        <f>'AT3A_cvrg(Insti)'!G23</f>
        <v>2025</v>
      </c>
      <c r="D20" s="660">
        <f>'AT3C_cvrg(Insti)_UPY'!G23</f>
        <v>506</v>
      </c>
      <c r="E20" s="660">
        <f>'AT3B_cvrg(Insti)_UPY)'!G23</f>
        <v>358</v>
      </c>
      <c r="F20" s="660">
        <f t="shared" si="0"/>
        <v>2889</v>
      </c>
      <c r="G20" s="176">
        <f>'AT3A_cvrg(Insti)'!L23+'AT3B_cvrg(Insti)_UPY)'!L23+'AT3C_cvrg(Insti)_UPY'!L23</f>
        <v>2889</v>
      </c>
      <c r="H20" s="176">
        <f t="shared" si="1"/>
        <v>0</v>
      </c>
    </row>
    <row r="21" spans="1:8" s="179" customFormat="1" ht="27" customHeight="1">
      <c r="A21" s="1344" t="s">
        <v>756</v>
      </c>
      <c r="B21" s="1345"/>
      <c r="C21" s="178">
        <f>SUM(C8:C20)</f>
        <v>34840</v>
      </c>
      <c r="D21" s="178">
        <f>SUM(D8:D20)</f>
        <v>5805</v>
      </c>
      <c r="E21" s="178">
        <f>SUM(E8:E20)</f>
        <v>4778</v>
      </c>
      <c r="F21" s="178">
        <f>SUM(F8:F20)</f>
        <v>45423</v>
      </c>
      <c r="G21" s="178">
        <f>SUM(G8:G20)</f>
        <v>45423</v>
      </c>
      <c r="H21" s="178">
        <f>SUM(H8:H20)</f>
        <v>0</v>
      </c>
    </row>
    <row r="22" spans="1:8" s="179" customFormat="1" ht="15" customHeight="1">
      <c r="A22" s="754" t="s">
        <v>244</v>
      </c>
      <c r="B22" s="672"/>
      <c r="C22" s="673"/>
      <c r="D22" s="673"/>
      <c r="E22" s="673"/>
      <c r="F22" s="673"/>
      <c r="G22" s="673"/>
      <c r="H22" s="673"/>
    </row>
    <row r="24" spans="1:8" s="180" customFormat="1" ht="63" customHeight="1">
      <c r="A24" s="1281" t="s">
        <v>9</v>
      </c>
      <c r="B24" s="1281"/>
      <c r="C24" s="1281"/>
      <c r="D24" s="1281"/>
      <c r="E24" s="127"/>
      <c r="G24" s="1281" t="s">
        <v>723</v>
      </c>
      <c r="H24" s="1281"/>
    </row>
  </sheetData>
  <sheetProtection/>
  <mergeCells count="7">
    <mergeCell ref="A24:D24"/>
    <mergeCell ref="G24:H24"/>
    <mergeCell ref="A1:G1"/>
    <mergeCell ref="A2:H2"/>
    <mergeCell ref="A3:H3"/>
    <mergeCell ref="G5:H5"/>
    <mergeCell ref="A21:B21"/>
  </mergeCells>
  <printOptions horizontalCentered="1"/>
  <pageMargins left="0.7" right="0.2" top="0.5" bottom="0.25" header="0.2" footer="0.2"/>
  <pageSetup horizontalDpi="600" verticalDpi="600" orientation="landscape" paperSize="9" scale="85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0FD9C6"/>
    <pageSetUpPr fitToPage="1"/>
  </sheetPr>
  <dimension ref="A1:L27"/>
  <sheetViews>
    <sheetView zoomScaleSheetLayoutView="78" zoomScalePageLayoutView="0" workbookViewId="0" topLeftCell="A11">
      <selection activeCell="G12" sqref="G12:G24"/>
    </sheetView>
  </sheetViews>
  <sheetFormatPr defaultColWidth="9.140625" defaultRowHeight="12.75"/>
  <cols>
    <col min="1" max="1" width="7.421875" style="28" customWidth="1"/>
    <col min="2" max="2" width="17.140625" style="28" customWidth="1"/>
    <col min="3" max="3" width="11.00390625" style="28" customWidth="1"/>
    <col min="4" max="4" width="10.00390625" style="28" customWidth="1"/>
    <col min="5" max="5" width="11.8515625" style="28" customWidth="1"/>
    <col min="6" max="6" width="12.140625" style="28" customWidth="1"/>
    <col min="7" max="7" width="13.28125" style="28" customWidth="1"/>
    <col min="8" max="8" width="14.57421875" style="28" customWidth="1"/>
    <col min="9" max="9" width="12.00390625" style="28" customWidth="1"/>
    <col min="10" max="10" width="13.140625" style="28" customWidth="1"/>
    <col min="11" max="11" width="10.8515625" style="28" customWidth="1"/>
    <col min="12" max="12" width="10.7109375" style="28" customWidth="1"/>
    <col min="13" max="16384" width="9.140625" style="28" customWidth="1"/>
  </cols>
  <sheetData>
    <row r="1" spans="5:10" s="14" customFormat="1" ht="12.75">
      <c r="E1" s="1913"/>
      <c r="F1" s="1913"/>
      <c r="G1" s="1913"/>
      <c r="H1" s="1913"/>
      <c r="I1" s="1913"/>
      <c r="J1" s="58" t="s">
        <v>614</v>
      </c>
    </row>
    <row r="2" spans="1:10" s="14" customFormat="1" ht="15">
      <c r="A2" s="1471" t="s">
        <v>0</v>
      </c>
      <c r="B2" s="1471"/>
      <c r="C2" s="1471"/>
      <c r="D2" s="1471"/>
      <c r="E2" s="1471"/>
      <c r="F2" s="1471"/>
      <c r="G2" s="1471"/>
      <c r="H2" s="1471"/>
      <c r="I2" s="1471"/>
      <c r="J2" s="1471"/>
    </row>
    <row r="3" spans="1:10" s="14" customFormat="1" ht="20.25">
      <c r="A3" s="1308" t="s">
        <v>655</v>
      </c>
      <c r="B3" s="1308"/>
      <c r="C3" s="1308"/>
      <c r="D3" s="1308"/>
      <c r="E3" s="1308"/>
      <c r="F3" s="1308"/>
      <c r="G3" s="1308"/>
      <c r="H3" s="1308"/>
      <c r="I3" s="1308"/>
      <c r="J3" s="1308"/>
    </row>
    <row r="4" s="14" customFormat="1" ht="14.25" customHeight="1"/>
    <row r="5" spans="1:12" ht="16.5" customHeight="1">
      <c r="A5" s="1473" t="s">
        <v>720</v>
      </c>
      <c r="B5" s="1473"/>
      <c r="C5" s="1473"/>
      <c r="D5" s="1473"/>
      <c r="E5" s="1473"/>
      <c r="F5" s="1473"/>
      <c r="G5" s="1473"/>
      <c r="H5" s="1473"/>
      <c r="I5" s="1473"/>
      <c r="J5" s="1473"/>
      <c r="K5" s="1473"/>
      <c r="L5" s="1473"/>
    </row>
    <row r="6" spans="1:10" ht="13.5" customHeight="1">
      <c r="A6" s="59"/>
      <c r="B6" s="59"/>
      <c r="C6" s="59"/>
      <c r="D6" s="59"/>
      <c r="E6" s="59"/>
      <c r="F6" s="59"/>
      <c r="G6" s="59"/>
      <c r="H6" s="59"/>
      <c r="I6" s="59"/>
      <c r="J6" s="59"/>
    </row>
    <row r="7" ht="0.75" customHeight="1"/>
    <row r="8" spans="1:12" ht="12.75">
      <c r="A8" s="1919" t="s">
        <v>736</v>
      </c>
      <c r="B8" s="1919"/>
      <c r="C8" s="1919"/>
      <c r="J8" s="1920" t="s">
        <v>678</v>
      </c>
      <c r="K8" s="1920"/>
      <c r="L8" s="1920"/>
    </row>
    <row r="9" spans="1:12" ht="12.75">
      <c r="A9" s="1458" t="s">
        <v>2</v>
      </c>
      <c r="B9" s="1458" t="s">
        <v>30</v>
      </c>
      <c r="C9" s="1915" t="s">
        <v>873</v>
      </c>
      <c r="D9" s="1915"/>
      <c r="E9" s="1915" t="s">
        <v>114</v>
      </c>
      <c r="F9" s="1915"/>
      <c r="G9" s="1915" t="s">
        <v>609</v>
      </c>
      <c r="H9" s="1915"/>
      <c r="I9" s="1915" t="s">
        <v>115</v>
      </c>
      <c r="J9" s="1915"/>
      <c r="K9" s="1915" t="s">
        <v>116</v>
      </c>
      <c r="L9" s="1915"/>
    </row>
    <row r="10" spans="1:12" ht="53.25" customHeight="1">
      <c r="A10" s="1458"/>
      <c r="B10" s="1458"/>
      <c r="C10" s="607" t="s">
        <v>610</v>
      </c>
      <c r="D10" s="607" t="s">
        <v>872</v>
      </c>
      <c r="E10" s="607" t="s">
        <v>612</v>
      </c>
      <c r="F10" s="607" t="s">
        <v>613</v>
      </c>
      <c r="G10" s="607" t="s">
        <v>612</v>
      </c>
      <c r="H10" s="607" t="s">
        <v>613</v>
      </c>
      <c r="I10" s="607" t="s">
        <v>610</v>
      </c>
      <c r="J10" s="607" t="s">
        <v>611</v>
      </c>
      <c r="K10" s="607" t="s">
        <v>610</v>
      </c>
      <c r="L10" s="607" t="s">
        <v>611</v>
      </c>
    </row>
    <row r="11" spans="1:12" ht="12.75">
      <c r="A11" s="57">
        <v>1</v>
      </c>
      <c r="B11" s="57">
        <v>2</v>
      </c>
      <c r="C11" s="57">
        <v>3</v>
      </c>
      <c r="D11" s="57">
        <v>4</v>
      </c>
      <c r="E11" s="57">
        <v>5</v>
      </c>
      <c r="F11" s="57">
        <v>6</v>
      </c>
      <c r="G11" s="57">
        <v>7</v>
      </c>
      <c r="H11" s="57">
        <v>8</v>
      </c>
      <c r="I11" s="57">
        <v>9</v>
      </c>
      <c r="J11" s="57">
        <v>10</v>
      </c>
      <c r="K11" s="57">
        <v>11</v>
      </c>
      <c r="L11" s="57">
        <v>12</v>
      </c>
    </row>
    <row r="12" spans="1:12" s="627" customFormat="1" ht="20.25" customHeight="1">
      <c r="A12" s="401">
        <v>1</v>
      </c>
      <c r="B12" s="312" t="s">
        <v>743</v>
      </c>
      <c r="C12" s="1916">
        <v>826.91</v>
      </c>
      <c r="D12" s="1910" t="s">
        <v>778</v>
      </c>
      <c r="E12" s="1921">
        <f>204.52+136.16</f>
        <v>340.68</v>
      </c>
      <c r="F12" s="1910" t="s">
        <v>778</v>
      </c>
      <c r="G12" s="1907">
        <v>0</v>
      </c>
      <c r="H12" s="1910" t="s">
        <v>778</v>
      </c>
      <c r="I12" s="1907">
        <f>6.2</f>
        <v>6.2</v>
      </c>
      <c r="J12" s="1910" t="s">
        <v>778</v>
      </c>
      <c r="K12" s="1907">
        <f>4.24</f>
        <v>4.24</v>
      </c>
      <c r="L12" s="1910" t="s">
        <v>778</v>
      </c>
    </row>
    <row r="13" spans="1:12" s="627" customFormat="1" ht="20.25" customHeight="1">
      <c r="A13" s="401">
        <v>2</v>
      </c>
      <c r="B13" s="312" t="s">
        <v>744</v>
      </c>
      <c r="C13" s="1917"/>
      <c r="D13" s="1911"/>
      <c r="E13" s="1922"/>
      <c r="F13" s="1911"/>
      <c r="G13" s="1908"/>
      <c r="H13" s="1911"/>
      <c r="I13" s="1908"/>
      <c r="J13" s="1911"/>
      <c r="K13" s="1908"/>
      <c r="L13" s="1911"/>
    </row>
    <row r="14" spans="1:12" s="627" customFormat="1" ht="20.25" customHeight="1">
      <c r="A14" s="401">
        <v>3</v>
      </c>
      <c r="B14" s="312" t="s">
        <v>745</v>
      </c>
      <c r="C14" s="1917"/>
      <c r="D14" s="1911"/>
      <c r="E14" s="1922"/>
      <c r="F14" s="1911"/>
      <c r="G14" s="1908"/>
      <c r="H14" s="1911"/>
      <c r="I14" s="1908"/>
      <c r="J14" s="1911"/>
      <c r="K14" s="1908"/>
      <c r="L14" s="1911"/>
    </row>
    <row r="15" spans="1:12" s="627" customFormat="1" ht="20.25" customHeight="1">
      <c r="A15" s="401">
        <v>4</v>
      </c>
      <c r="B15" s="312" t="s">
        <v>746</v>
      </c>
      <c r="C15" s="1917"/>
      <c r="D15" s="1911"/>
      <c r="E15" s="1922"/>
      <c r="F15" s="1911"/>
      <c r="G15" s="1908"/>
      <c r="H15" s="1911"/>
      <c r="I15" s="1908"/>
      <c r="J15" s="1911"/>
      <c r="K15" s="1908"/>
      <c r="L15" s="1911"/>
    </row>
    <row r="16" spans="1:12" s="627" customFormat="1" ht="20.25" customHeight="1">
      <c r="A16" s="401">
        <v>5</v>
      </c>
      <c r="B16" s="312" t="s">
        <v>747</v>
      </c>
      <c r="C16" s="1917"/>
      <c r="D16" s="1911"/>
      <c r="E16" s="1922"/>
      <c r="F16" s="1911"/>
      <c r="G16" s="1908"/>
      <c r="H16" s="1911"/>
      <c r="I16" s="1908"/>
      <c r="J16" s="1911"/>
      <c r="K16" s="1908"/>
      <c r="L16" s="1911"/>
    </row>
    <row r="17" spans="1:12" s="627" customFormat="1" ht="20.25" customHeight="1">
      <c r="A17" s="401">
        <v>6</v>
      </c>
      <c r="B17" s="312" t="s">
        <v>748</v>
      </c>
      <c r="C17" s="1917"/>
      <c r="D17" s="1911"/>
      <c r="E17" s="1922"/>
      <c r="F17" s="1911"/>
      <c r="G17" s="1908"/>
      <c r="H17" s="1911"/>
      <c r="I17" s="1908"/>
      <c r="J17" s="1911"/>
      <c r="K17" s="1908"/>
      <c r="L17" s="1911"/>
    </row>
    <row r="18" spans="1:12" s="627" customFormat="1" ht="20.25" customHeight="1">
      <c r="A18" s="401">
        <v>7</v>
      </c>
      <c r="B18" s="312" t="s">
        <v>749</v>
      </c>
      <c r="C18" s="1917"/>
      <c r="D18" s="1911"/>
      <c r="E18" s="1922"/>
      <c r="F18" s="1911"/>
      <c r="G18" s="1908"/>
      <c r="H18" s="1911"/>
      <c r="I18" s="1908"/>
      <c r="J18" s="1911"/>
      <c r="K18" s="1908"/>
      <c r="L18" s="1911"/>
    </row>
    <row r="19" spans="1:12" s="627" customFormat="1" ht="20.25" customHeight="1">
      <c r="A19" s="401">
        <v>8</v>
      </c>
      <c r="B19" s="312" t="s">
        <v>750</v>
      </c>
      <c r="C19" s="1917"/>
      <c r="D19" s="1911"/>
      <c r="E19" s="1922"/>
      <c r="F19" s="1911"/>
      <c r="G19" s="1908"/>
      <c r="H19" s="1911"/>
      <c r="I19" s="1908"/>
      <c r="J19" s="1911"/>
      <c r="K19" s="1908"/>
      <c r="L19" s="1911"/>
    </row>
    <row r="20" spans="1:12" s="627" customFormat="1" ht="20.25" customHeight="1">
      <c r="A20" s="401">
        <v>9</v>
      </c>
      <c r="B20" s="312" t="s">
        <v>751</v>
      </c>
      <c r="C20" s="1917"/>
      <c r="D20" s="1911"/>
      <c r="E20" s="1922"/>
      <c r="F20" s="1911"/>
      <c r="G20" s="1908"/>
      <c r="H20" s="1911"/>
      <c r="I20" s="1908"/>
      <c r="J20" s="1911"/>
      <c r="K20" s="1908"/>
      <c r="L20" s="1911"/>
    </row>
    <row r="21" spans="1:12" s="627" customFormat="1" ht="20.25" customHeight="1">
      <c r="A21" s="401">
        <v>10</v>
      </c>
      <c r="B21" s="312" t="s">
        <v>752</v>
      </c>
      <c r="C21" s="1917"/>
      <c r="D21" s="1911"/>
      <c r="E21" s="1922"/>
      <c r="F21" s="1911"/>
      <c r="G21" s="1908"/>
      <c r="H21" s="1911"/>
      <c r="I21" s="1908"/>
      <c r="J21" s="1911"/>
      <c r="K21" s="1908"/>
      <c r="L21" s="1911"/>
    </row>
    <row r="22" spans="1:12" s="627" customFormat="1" ht="20.25" customHeight="1">
      <c r="A22" s="401">
        <v>11</v>
      </c>
      <c r="B22" s="312" t="s">
        <v>753</v>
      </c>
      <c r="C22" s="1917"/>
      <c r="D22" s="1911"/>
      <c r="E22" s="1922"/>
      <c r="F22" s="1911"/>
      <c r="G22" s="1908"/>
      <c r="H22" s="1911"/>
      <c r="I22" s="1908"/>
      <c r="J22" s="1911"/>
      <c r="K22" s="1908"/>
      <c r="L22" s="1911"/>
    </row>
    <row r="23" spans="1:12" s="627" customFormat="1" ht="20.25" customHeight="1">
      <c r="A23" s="401">
        <v>12</v>
      </c>
      <c r="B23" s="312" t="s">
        <v>754</v>
      </c>
      <c r="C23" s="1917"/>
      <c r="D23" s="1911"/>
      <c r="E23" s="1922"/>
      <c r="F23" s="1911"/>
      <c r="G23" s="1908"/>
      <c r="H23" s="1911"/>
      <c r="I23" s="1908"/>
      <c r="J23" s="1911"/>
      <c r="K23" s="1908"/>
      <c r="L23" s="1911"/>
    </row>
    <row r="24" spans="1:12" s="627" customFormat="1" ht="20.25" customHeight="1">
      <c r="A24" s="401">
        <v>13</v>
      </c>
      <c r="B24" s="312" t="s">
        <v>755</v>
      </c>
      <c r="C24" s="1918"/>
      <c r="D24" s="1912"/>
      <c r="E24" s="1923"/>
      <c r="F24" s="1912"/>
      <c r="G24" s="1909"/>
      <c r="H24" s="1912"/>
      <c r="I24" s="1909"/>
      <c r="J24" s="1912"/>
      <c r="K24" s="1909"/>
      <c r="L24" s="1912"/>
    </row>
    <row r="25" spans="1:12" s="633" customFormat="1" ht="20.25" customHeight="1">
      <c r="A25" s="1580" t="s">
        <v>756</v>
      </c>
      <c r="B25" s="1580"/>
      <c r="C25" s="631">
        <f>SUM(C12:C24)</f>
        <v>826.91</v>
      </c>
      <c r="D25" s="632" t="s">
        <v>7</v>
      </c>
      <c r="E25" s="631">
        <f>SUM(E12:E24)</f>
        <v>340.68</v>
      </c>
      <c r="F25" s="632" t="s">
        <v>7</v>
      </c>
      <c r="G25" s="631">
        <f>SUM(G12:G24)</f>
        <v>0</v>
      </c>
      <c r="H25" s="632" t="s">
        <v>7</v>
      </c>
      <c r="I25" s="631">
        <f>SUM(I12:I24)</f>
        <v>6.2</v>
      </c>
      <c r="J25" s="632" t="s">
        <v>7</v>
      </c>
      <c r="K25" s="631">
        <f>SUM(K12:K24)</f>
        <v>4.24</v>
      </c>
      <c r="L25" s="632" t="s">
        <v>7</v>
      </c>
    </row>
    <row r="26" spans="1:12" s="627" customFormat="1" ht="20.25" customHeight="1">
      <c r="A26" s="628"/>
      <c r="B26" s="628"/>
      <c r="C26" s="629"/>
      <c r="D26" s="629"/>
      <c r="E26" s="629"/>
      <c r="F26" s="629"/>
      <c r="G26" s="630"/>
      <c r="H26" s="630"/>
      <c r="I26" s="630"/>
      <c r="J26" s="630"/>
      <c r="K26" s="630"/>
      <c r="L26" s="630"/>
    </row>
    <row r="27" spans="9:12" s="610" customFormat="1" ht="61.5" customHeight="1">
      <c r="I27" s="1653" t="s">
        <v>723</v>
      </c>
      <c r="J27" s="1653"/>
      <c r="K27" s="1653"/>
      <c r="L27" s="1653"/>
    </row>
  </sheetData>
  <sheetProtection/>
  <mergeCells count="25">
    <mergeCell ref="A25:B25"/>
    <mergeCell ref="I27:L27"/>
    <mergeCell ref="C12:C24"/>
    <mergeCell ref="A9:A10"/>
    <mergeCell ref="B9:B10"/>
    <mergeCell ref="C9:D9"/>
    <mergeCell ref="E9:F9"/>
    <mergeCell ref="G9:H9"/>
    <mergeCell ref="D12:D24"/>
    <mergeCell ref="F12:F24"/>
    <mergeCell ref="H12:H24"/>
    <mergeCell ref="J12:J24"/>
    <mergeCell ref="L12:L24"/>
    <mergeCell ref="E12:E24"/>
    <mergeCell ref="G12:G24"/>
    <mergeCell ref="I12:I24"/>
    <mergeCell ref="K12:K24"/>
    <mergeCell ref="I9:J9"/>
    <mergeCell ref="K9:L9"/>
    <mergeCell ref="E1:I1"/>
    <mergeCell ref="A2:J2"/>
    <mergeCell ref="A3:J3"/>
    <mergeCell ref="A5:L5"/>
    <mergeCell ref="A8:C8"/>
    <mergeCell ref="J8:L8"/>
  </mergeCells>
  <printOptions horizontalCentered="1"/>
  <pageMargins left="0.7" right="0.2" top="0.2" bottom="0.1" header="0.2" footer="0.2"/>
  <pageSetup fitToHeight="1" fitToWidth="1" horizontalDpi="600" verticalDpi="600" orientation="landscape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0FD9C6"/>
  </sheetPr>
  <dimension ref="A1:F18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23.7109375" style="1192" customWidth="1"/>
    <col min="2" max="2" width="25.140625" style="1192" customWidth="1"/>
    <col min="3" max="5" width="16.8515625" style="1192" customWidth="1"/>
    <col min="6" max="16384" width="9.140625" style="1192" customWidth="1"/>
  </cols>
  <sheetData>
    <row r="1" spans="1:5" ht="34.5" customHeight="1">
      <c r="A1" s="1926" t="s">
        <v>1006</v>
      </c>
      <c r="B1" s="1926"/>
      <c r="C1" s="1926"/>
      <c r="D1" s="1926"/>
      <c r="E1" s="1926"/>
    </row>
    <row r="2" spans="4:5" ht="24" customHeight="1">
      <c r="D2" s="1927" t="s">
        <v>999</v>
      </c>
      <c r="E2" s="1927"/>
    </row>
    <row r="3" spans="1:5" ht="39" customHeight="1">
      <c r="A3" s="1928" t="s">
        <v>100</v>
      </c>
      <c r="B3" s="1929"/>
      <c r="C3" s="1233" t="s">
        <v>155</v>
      </c>
      <c r="D3" s="1233" t="s">
        <v>92</v>
      </c>
      <c r="E3" s="1233" t="s">
        <v>13</v>
      </c>
    </row>
    <row r="4" spans="1:5" ht="39" customHeight="1">
      <c r="A4" s="1930" t="s">
        <v>1000</v>
      </c>
      <c r="B4" s="1231" t="s">
        <v>1001</v>
      </c>
      <c r="C4" s="1234">
        <f>'AT_31_Budget_provision '!$C$15+'AT_31_Budget_provision '!$D$15+'AT_31_Budget_provision '!$E$15+'AT_31_Budget_provision '!$L$15+'AT_31_Budget_provision '!$M$15+'AT_31_Budget_provision '!$N$15</f>
        <v>26206.727268506198</v>
      </c>
      <c r="D4" s="1234">
        <f>'AT_31_Budget_provision '!$F$15+'AT_31_Budget_provision '!$G$15+'AT_31_Budget_provision '!$H$15+'AT_31_Budget_provision '!$O$15+'AT_31_Budget_provision '!$P$15+'AT_31_Budget_provision '!$Q$15</f>
        <v>32673.616136</v>
      </c>
      <c r="E4" s="1234">
        <f>C4+D4</f>
        <v>58880.3434045062</v>
      </c>
    </row>
    <row r="5" spans="1:5" ht="39" customHeight="1">
      <c r="A5" s="1931"/>
      <c r="B5" s="1231" t="s">
        <v>1002</v>
      </c>
      <c r="C5" s="1234">
        <f>'AT_31_Budget_provision '!$C$22+'AT_31_Budget_provision '!$D$22+'AT_31_Budget_provision '!$E$22+'AT_31_Budget_provision '!$L$22+'AT_31_Budget_provision '!$M$22+'AT_31_Budget_provision '!$N$22</f>
        <v>2379.9311273907</v>
      </c>
      <c r="D5" s="1234">
        <f>'AT_31_Budget_provision '!$F$22+'AT_31_Budget_provision '!$G$22+'AT_31_Budget_provision '!$H$22+'AT_31_Budget_provision '!$O$22+'AT_31_Budget_provision '!$P$22+'AT_31_Budget_provision '!$Q$22</f>
        <v>2510.3819256</v>
      </c>
      <c r="E5" s="1234">
        <f>C5+D5</f>
        <v>4890.3130529907</v>
      </c>
    </row>
    <row r="6" spans="1:5" ht="39" customHeight="1">
      <c r="A6" s="1930" t="s">
        <v>1003</v>
      </c>
      <c r="B6" s="1193" t="s">
        <v>1004</v>
      </c>
      <c r="C6" s="1234">
        <f>'AT_31_Budget_provision '!$C$24+'AT_31_Budget_provision '!$D$24+'AT_31_Budget_provision '!$E$24</f>
        <v>3424.0919999999996</v>
      </c>
      <c r="D6" s="1234">
        <f>'AT_31_Budget_provision '!$F$24+'AT_31_Budget_provision '!$G$24+'AT_31_Budget_provision '!$H$24</f>
        <v>2282.728</v>
      </c>
      <c r="E6" s="1234">
        <f>C6+D6</f>
        <v>5706.82</v>
      </c>
    </row>
    <row r="7" spans="1:5" ht="39" customHeight="1">
      <c r="A7" s="1932"/>
      <c r="B7" s="1193" t="s">
        <v>1018</v>
      </c>
      <c r="C7" s="1234">
        <f>'AT-28B_Kitchen repair'!E23</f>
        <v>423.42</v>
      </c>
      <c r="D7" s="1234">
        <f>'AT-28B_Kitchen repair'!F23</f>
        <v>282.28000000000003</v>
      </c>
      <c r="E7" s="1236">
        <f>C7+D7</f>
        <v>705.7</v>
      </c>
    </row>
    <row r="8" spans="1:5" ht="39" customHeight="1">
      <c r="A8" s="1931"/>
      <c r="B8" s="1231" t="s">
        <v>1005</v>
      </c>
      <c r="C8" s="1234">
        <f>'AT_31_Budget_provision '!$C$26+'AT_31_Budget_provision '!$D$26+'AT_31_Budget_provision '!$E$26+'AT_31_Budget_provision '!$L$26+'AT_31_Budget_provision '!$M$26+'AT_31_Budget_provision '!$N$26</f>
        <v>1540.8299999999997</v>
      </c>
      <c r="D8" s="1234">
        <f>'AT_31_Budget_provision '!$F$26+'AT_31_Budget_provision '!$G$26+'AT_31_Budget_provision '!$H$26+'AT_31_Budget_provision '!$O$26+'AT_31_Budget_provision '!$P$26+'AT_31_Budget_provision '!$Q$26</f>
        <v>1027.22</v>
      </c>
      <c r="E8" s="1234">
        <f>C8+D8</f>
        <v>2568.0499999999997</v>
      </c>
    </row>
    <row r="9" spans="1:5" s="1194" customFormat="1" ht="39" customHeight="1">
      <c r="A9" s="1924" t="s">
        <v>756</v>
      </c>
      <c r="B9" s="1925"/>
      <c r="C9" s="1232">
        <f>SUM(C4:C8)</f>
        <v>33975.000395896895</v>
      </c>
      <c r="D9" s="1232">
        <f>SUM(D4:D8)</f>
        <v>38776.226061600006</v>
      </c>
      <c r="E9" s="1232">
        <f>SUM(E4:E8)</f>
        <v>72751.2264574969</v>
      </c>
    </row>
    <row r="11" spans="3:4" ht="16.5">
      <c r="C11" s="1214"/>
      <c r="D11" s="1214"/>
    </row>
    <row r="12" spans="3:6" ht="16.5">
      <c r="C12" s="1214"/>
      <c r="D12" s="1214"/>
      <c r="E12" s="1214"/>
      <c r="F12" s="1214"/>
    </row>
    <row r="13" spans="3:6" ht="16.5">
      <c r="C13" s="1214"/>
      <c r="D13" s="1214"/>
      <c r="E13" s="1214"/>
      <c r="F13" s="1214"/>
    </row>
    <row r="14" spans="3:6" ht="16.5">
      <c r="C14" s="1214"/>
      <c r="D14" s="1214"/>
      <c r="E14" s="1214"/>
      <c r="F14" s="1214"/>
    </row>
    <row r="15" spans="3:6" ht="16.5">
      <c r="C15" s="1214"/>
      <c r="D15" s="1214"/>
      <c r="E15" s="1214"/>
      <c r="F15" s="1214"/>
    </row>
    <row r="16" spans="3:6" ht="16.5">
      <c r="C16" s="1214"/>
      <c r="D16" s="1214"/>
      <c r="E16" s="1214"/>
      <c r="F16" s="1214"/>
    </row>
    <row r="17" spans="3:6" ht="16.5">
      <c r="C17" s="1214"/>
      <c r="D17" s="1214"/>
      <c r="E17" s="1214"/>
      <c r="F17" s="1214"/>
    </row>
    <row r="18" ht="16.5">
      <c r="E18" s="1214"/>
    </row>
  </sheetData>
  <sheetProtection/>
  <mergeCells count="6">
    <mergeCell ref="A9:B9"/>
    <mergeCell ref="A1:E1"/>
    <mergeCell ref="D2:E2"/>
    <mergeCell ref="A3:B3"/>
    <mergeCell ref="A4:A5"/>
    <mergeCell ref="A6:A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FD9C6"/>
  </sheetPr>
  <dimension ref="A1:N28"/>
  <sheetViews>
    <sheetView view="pageBreakPreview" zoomScale="85" zoomScaleSheetLayoutView="85" zoomScalePageLayoutView="0" workbookViewId="0" topLeftCell="A11">
      <selection activeCell="K14" sqref="K14"/>
    </sheetView>
  </sheetViews>
  <sheetFormatPr defaultColWidth="9.140625" defaultRowHeight="12.75"/>
  <cols>
    <col min="1" max="1" width="8.00390625" style="181" customWidth="1"/>
    <col min="2" max="2" width="17.57421875" style="181" customWidth="1"/>
    <col min="3" max="3" width="9.7109375" style="181" customWidth="1"/>
    <col min="4" max="4" width="9.140625" style="181" customWidth="1"/>
    <col min="5" max="5" width="9.57421875" style="181" customWidth="1"/>
    <col min="6" max="6" width="9.7109375" style="181" customWidth="1"/>
    <col min="7" max="7" width="10.00390625" style="181" customWidth="1"/>
    <col min="8" max="8" width="9.8515625" style="181" customWidth="1"/>
    <col min="9" max="9" width="9.140625" style="181" customWidth="1"/>
    <col min="10" max="10" width="10.7109375" style="181" customWidth="1"/>
    <col min="11" max="11" width="8.8515625" style="181" customWidth="1"/>
    <col min="12" max="12" width="9.8515625" style="181" customWidth="1"/>
    <col min="13" max="13" width="8.8515625" style="181" customWidth="1"/>
    <col min="14" max="14" width="11.00390625" style="181" customWidth="1"/>
    <col min="15" max="16384" width="9.140625" style="181" customWidth="1"/>
  </cols>
  <sheetData>
    <row r="1" spans="4:13" ht="12.75" customHeight="1">
      <c r="D1" s="1347"/>
      <c r="E1" s="1347"/>
      <c r="F1" s="1347"/>
      <c r="G1" s="1347"/>
      <c r="H1" s="1347"/>
      <c r="I1" s="1347"/>
      <c r="L1" s="1348" t="s">
        <v>79</v>
      </c>
      <c r="M1" s="1348"/>
    </row>
    <row r="2" spans="1:13" ht="15.75">
      <c r="A2" s="1349" t="s">
        <v>0</v>
      </c>
      <c r="B2" s="1349"/>
      <c r="C2" s="1349"/>
      <c r="D2" s="1349"/>
      <c r="E2" s="1349"/>
      <c r="F2" s="1349"/>
      <c r="G2" s="1349"/>
      <c r="H2" s="1349"/>
      <c r="I2" s="1349"/>
      <c r="J2" s="1349"/>
      <c r="K2" s="1349"/>
      <c r="L2" s="1349"/>
      <c r="M2" s="1349"/>
    </row>
    <row r="3" spans="1:13" ht="20.25">
      <c r="A3" s="1350" t="s">
        <v>655</v>
      </c>
      <c r="B3" s="1350"/>
      <c r="C3" s="1350"/>
      <c r="D3" s="1350"/>
      <c r="E3" s="1350"/>
      <c r="F3" s="1350"/>
      <c r="G3" s="1350"/>
      <c r="H3" s="1350"/>
      <c r="I3" s="1350"/>
      <c r="J3" s="1350"/>
      <c r="K3" s="1350"/>
      <c r="L3" s="1350"/>
      <c r="M3" s="1350"/>
    </row>
    <row r="4" ht="11.25" customHeight="1"/>
    <row r="5" spans="1:13" ht="15.75">
      <c r="A5" s="1349" t="s">
        <v>661</v>
      </c>
      <c r="B5" s="1349"/>
      <c r="C5" s="1349"/>
      <c r="D5" s="1349"/>
      <c r="E5" s="1349"/>
      <c r="F5" s="1349"/>
      <c r="G5" s="1349"/>
      <c r="H5" s="1349"/>
      <c r="I5" s="1349"/>
      <c r="J5" s="1349"/>
      <c r="K5" s="1349"/>
      <c r="L5" s="1349"/>
      <c r="M5" s="1349"/>
    </row>
    <row r="7" spans="1:14" ht="12.75">
      <c r="A7" s="1351" t="s">
        <v>741</v>
      </c>
      <c r="B7" s="1351"/>
      <c r="K7" s="182"/>
      <c r="L7" s="1352" t="s">
        <v>663</v>
      </c>
      <c r="M7" s="1352"/>
      <c r="N7" s="1352"/>
    </row>
    <row r="8" spans="1:14" s="183" customFormat="1" ht="15.75" customHeight="1">
      <c r="A8" s="1346" t="s">
        <v>2</v>
      </c>
      <c r="B8" s="1346" t="s">
        <v>3</v>
      </c>
      <c r="C8" s="1353" t="s">
        <v>4</v>
      </c>
      <c r="D8" s="1353"/>
      <c r="E8" s="1353"/>
      <c r="F8" s="1353"/>
      <c r="G8" s="1353"/>
      <c r="H8" s="1353" t="s">
        <v>93</v>
      </c>
      <c r="I8" s="1353"/>
      <c r="J8" s="1353"/>
      <c r="K8" s="1353"/>
      <c r="L8" s="1353"/>
      <c r="M8" s="1346" t="s">
        <v>121</v>
      </c>
      <c r="N8" s="1346" t="s">
        <v>122</v>
      </c>
    </row>
    <row r="9" spans="1:14" ht="38.25">
      <c r="A9" s="1346"/>
      <c r="B9" s="1346"/>
      <c r="C9" s="184" t="s">
        <v>5</v>
      </c>
      <c r="D9" s="184" t="s">
        <v>6</v>
      </c>
      <c r="E9" s="184" t="s">
        <v>326</v>
      </c>
      <c r="F9" s="184" t="s">
        <v>91</v>
      </c>
      <c r="G9" s="184" t="s">
        <v>327</v>
      </c>
      <c r="H9" s="184" t="s">
        <v>5</v>
      </c>
      <c r="I9" s="184" t="s">
        <v>6</v>
      </c>
      <c r="J9" s="184" t="s">
        <v>326</v>
      </c>
      <c r="K9" s="184" t="s">
        <v>91</v>
      </c>
      <c r="L9" s="184" t="s">
        <v>328</v>
      </c>
      <c r="M9" s="1346"/>
      <c r="N9" s="1346"/>
    </row>
    <row r="10" spans="1:14" s="186" customFormat="1" ht="12.75">
      <c r="A10" s="185">
        <v>1</v>
      </c>
      <c r="B10" s="185">
        <v>2</v>
      </c>
      <c r="C10" s="185">
        <v>3</v>
      </c>
      <c r="D10" s="185">
        <v>4</v>
      </c>
      <c r="E10" s="185">
        <v>5</v>
      </c>
      <c r="F10" s="185">
        <v>6</v>
      </c>
      <c r="G10" s="185">
        <v>7</v>
      </c>
      <c r="H10" s="185">
        <v>8</v>
      </c>
      <c r="I10" s="185">
        <v>9</v>
      </c>
      <c r="J10" s="185">
        <v>10</v>
      </c>
      <c r="K10" s="185">
        <v>11</v>
      </c>
      <c r="L10" s="185">
        <v>12</v>
      </c>
      <c r="M10" s="185">
        <v>13</v>
      </c>
      <c r="N10" s="185">
        <v>14</v>
      </c>
    </row>
    <row r="11" spans="1:14" s="192" customFormat="1" ht="24" customHeight="1">
      <c r="A11" s="187">
        <v>1</v>
      </c>
      <c r="B11" s="188" t="s">
        <v>743</v>
      </c>
      <c r="C11" s="189">
        <v>2325</v>
      </c>
      <c r="D11" s="189">
        <v>16</v>
      </c>
      <c r="E11" s="189">
        <v>0</v>
      </c>
      <c r="F11" s="189">
        <v>0</v>
      </c>
      <c r="G11" s="190">
        <v>2341</v>
      </c>
      <c r="H11" s="190">
        <v>2325</v>
      </c>
      <c r="I11" s="190">
        <v>16</v>
      </c>
      <c r="J11" s="190">
        <v>0</v>
      </c>
      <c r="K11" s="190">
        <v>0</v>
      </c>
      <c r="L11" s="190">
        <v>2341</v>
      </c>
      <c r="M11" s="190">
        <v>0</v>
      </c>
      <c r="N11" s="1354"/>
    </row>
    <row r="12" spans="1:14" s="192" customFormat="1" ht="24" customHeight="1">
      <c r="A12" s="187">
        <v>2</v>
      </c>
      <c r="B12" s="188" t="s">
        <v>744</v>
      </c>
      <c r="C12" s="189">
        <v>2136</v>
      </c>
      <c r="D12" s="189">
        <v>60</v>
      </c>
      <c r="E12" s="189">
        <v>0</v>
      </c>
      <c r="F12" s="189">
        <v>0</v>
      </c>
      <c r="G12" s="190">
        <v>2196</v>
      </c>
      <c r="H12" s="190">
        <v>2136</v>
      </c>
      <c r="I12" s="190">
        <v>60</v>
      </c>
      <c r="J12" s="190">
        <v>0</v>
      </c>
      <c r="K12" s="190">
        <v>0</v>
      </c>
      <c r="L12" s="190">
        <v>2196</v>
      </c>
      <c r="M12" s="190">
        <v>0</v>
      </c>
      <c r="N12" s="1355"/>
    </row>
    <row r="13" spans="1:14" s="192" customFormat="1" ht="24" customHeight="1">
      <c r="A13" s="187">
        <v>3</v>
      </c>
      <c r="B13" s="188" t="s">
        <v>745</v>
      </c>
      <c r="C13" s="189">
        <v>3177</v>
      </c>
      <c r="D13" s="189">
        <v>45</v>
      </c>
      <c r="E13" s="189">
        <v>0</v>
      </c>
      <c r="F13" s="189">
        <v>1</v>
      </c>
      <c r="G13" s="190">
        <v>3223</v>
      </c>
      <c r="H13" s="190">
        <v>3177</v>
      </c>
      <c r="I13" s="190">
        <v>45</v>
      </c>
      <c r="J13" s="190">
        <v>0</v>
      </c>
      <c r="K13" s="190">
        <v>1</v>
      </c>
      <c r="L13" s="190">
        <v>3223</v>
      </c>
      <c r="M13" s="190">
        <v>0</v>
      </c>
      <c r="N13" s="1355"/>
    </row>
    <row r="14" spans="1:14" s="192" customFormat="1" ht="24" customHeight="1">
      <c r="A14" s="187">
        <v>4</v>
      </c>
      <c r="B14" s="188" t="s">
        <v>746</v>
      </c>
      <c r="C14" s="189">
        <v>3256</v>
      </c>
      <c r="D14" s="189">
        <v>62</v>
      </c>
      <c r="E14" s="189">
        <v>0</v>
      </c>
      <c r="F14" s="189">
        <v>0</v>
      </c>
      <c r="G14" s="190">
        <v>3318</v>
      </c>
      <c r="H14" s="190">
        <v>3256</v>
      </c>
      <c r="I14" s="190">
        <v>62</v>
      </c>
      <c r="J14" s="190">
        <v>0</v>
      </c>
      <c r="K14" s="190">
        <v>0</v>
      </c>
      <c r="L14" s="190">
        <v>3318</v>
      </c>
      <c r="M14" s="190">
        <v>0</v>
      </c>
      <c r="N14" s="1355"/>
    </row>
    <row r="15" spans="1:14" s="192" customFormat="1" ht="24" customHeight="1">
      <c r="A15" s="187">
        <v>5</v>
      </c>
      <c r="B15" s="188" t="s">
        <v>747</v>
      </c>
      <c r="C15" s="189">
        <v>2330</v>
      </c>
      <c r="D15" s="189">
        <v>210</v>
      </c>
      <c r="E15" s="189">
        <v>12</v>
      </c>
      <c r="F15" s="189">
        <v>0</v>
      </c>
      <c r="G15" s="190">
        <v>2552</v>
      </c>
      <c r="H15" s="190">
        <v>2330</v>
      </c>
      <c r="I15" s="190">
        <v>210</v>
      </c>
      <c r="J15" s="190">
        <v>12</v>
      </c>
      <c r="K15" s="190">
        <v>0</v>
      </c>
      <c r="L15" s="190">
        <v>2552</v>
      </c>
      <c r="M15" s="190">
        <v>0</v>
      </c>
      <c r="N15" s="1355"/>
    </row>
    <row r="16" spans="1:14" s="177" customFormat="1" ht="24" customHeight="1">
      <c r="A16" s="173">
        <v>6</v>
      </c>
      <c r="B16" s="174" t="s">
        <v>748</v>
      </c>
      <c r="C16" s="189">
        <v>1843</v>
      </c>
      <c r="D16" s="189">
        <v>355</v>
      </c>
      <c r="E16" s="189">
        <v>5</v>
      </c>
      <c r="F16" s="189">
        <v>1</v>
      </c>
      <c r="G16" s="190">
        <v>2204</v>
      </c>
      <c r="H16" s="189">
        <v>1843</v>
      </c>
      <c r="I16" s="189">
        <v>355</v>
      </c>
      <c r="J16" s="189">
        <v>5</v>
      </c>
      <c r="K16" s="189">
        <v>1</v>
      </c>
      <c r="L16" s="190">
        <v>2204</v>
      </c>
      <c r="M16" s="190">
        <v>0</v>
      </c>
      <c r="N16" s="1355"/>
    </row>
    <row r="17" spans="1:14" s="192" customFormat="1" ht="24" customHeight="1">
      <c r="A17" s="187">
        <v>7</v>
      </c>
      <c r="B17" s="188" t="s">
        <v>749</v>
      </c>
      <c r="C17" s="189">
        <v>2467</v>
      </c>
      <c r="D17" s="189">
        <v>230</v>
      </c>
      <c r="E17" s="189">
        <v>20</v>
      </c>
      <c r="F17" s="189">
        <v>4</v>
      </c>
      <c r="G17" s="190">
        <v>2721</v>
      </c>
      <c r="H17" s="190">
        <v>2467</v>
      </c>
      <c r="I17" s="190">
        <v>230</v>
      </c>
      <c r="J17" s="190">
        <v>20</v>
      </c>
      <c r="K17" s="190">
        <v>4</v>
      </c>
      <c r="L17" s="190">
        <v>2721</v>
      </c>
      <c r="M17" s="190">
        <v>0</v>
      </c>
      <c r="N17" s="1355"/>
    </row>
    <row r="18" spans="1:14" s="177" customFormat="1" ht="24" customHeight="1">
      <c r="A18" s="173">
        <v>8</v>
      </c>
      <c r="B18" s="174" t="s">
        <v>750</v>
      </c>
      <c r="C18" s="189">
        <v>2471</v>
      </c>
      <c r="D18" s="189">
        <v>162</v>
      </c>
      <c r="E18" s="189">
        <v>0</v>
      </c>
      <c r="F18" s="189">
        <v>0</v>
      </c>
      <c r="G18" s="190">
        <v>2633</v>
      </c>
      <c r="H18" s="189">
        <v>2471</v>
      </c>
      <c r="I18" s="189">
        <v>162</v>
      </c>
      <c r="J18" s="189">
        <v>0</v>
      </c>
      <c r="K18" s="189">
        <v>0</v>
      </c>
      <c r="L18" s="190">
        <v>2633</v>
      </c>
      <c r="M18" s="189">
        <v>0</v>
      </c>
      <c r="N18" s="1355"/>
    </row>
    <row r="19" spans="1:14" s="192" customFormat="1" ht="24" customHeight="1">
      <c r="A19" s="187">
        <v>9</v>
      </c>
      <c r="B19" s="188" t="s">
        <v>751</v>
      </c>
      <c r="C19" s="189">
        <v>2583</v>
      </c>
      <c r="D19" s="189">
        <v>68</v>
      </c>
      <c r="E19" s="189">
        <v>23</v>
      </c>
      <c r="F19" s="189">
        <v>15</v>
      </c>
      <c r="G19" s="190">
        <v>2689</v>
      </c>
      <c r="H19" s="190">
        <v>2583</v>
      </c>
      <c r="I19" s="190">
        <v>68</v>
      </c>
      <c r="J19" s="190">
        <v>23</v>
      </c>
      <c r="K19" s="190">
        <v>15</v>
      </c>
      <c r="L19" s="190">
        <v>2689</v>
      </c>
      <c r="M19" s="190">
        <v>0</v>
      </c>
      <c r="N19" s="1355"/>
    </row>
    <row r="20" spans="1:14" s="192" customFormat="1" ht="24" customHeight="1">
      <c r="A20" s="187">
        <v>10</v>
      </c>
      <c r="B20" s="188" t="s">
        <v>752</v>
      </c>
      <c r="C20" s="193">
        <v>3696</v>
      </c>
      <c r="D20" s="193">
        <v>23</v>
      </c>
      <c r="E20" s="193">
        <v>0</v>
      </c>
      <c r="F20" s="194">
        <v>1</v>
      </c>
      <c r="G20" s="190">
        <v>3720</v>
      </c>
      <c r="H20" s="193">
        <v>3696</v>
      </c>
      <c r="I20" s="193">
        <v>23</v>
      </c>
      <c r="J20" s="193">
        <v>0</v>
      </c>
      <c r="K20" s="193">
        <v>1</v>
      </c>
      <c r="L20" s="190">
        <v>3720</v>
      </c>
      <c r="M20" s="190">
        <v>0</v>
      </c>
      <c r="N20" s="1355"/>
    </row>
    <row r="21" spans="1:14" s="192" customFormat="1" ht="24" customHeight="1">
      <c r="A21" s="187">
        <v>11</v>
      </c>
      <c r="B21" s="188" t="s">
        <v>753</v>
      </c>
      <c r="C21" s="189">
        <v>2515</v>
      </c>
      <c r="D21" s="189">
        <v>69</v>
      </c>
      <c r="E21" s="189">
        <v>0</v>
      </c>
      <c r="F21" s="189">
        <v>37</v>
      </c>
      <c r="G21" s="190">
        <v>2621</v>
      </c>
      <c r="H21" s="190">
        <v>2515</v>
      </c>
      <c r="I21" s="190">
        <v>69</v>
      </c>
      <c r="J21" s="190">
        <v>0</v>
      </c>
      <c r="K21" s="190">
        <v>37</v>
      </c>
      <c r="L21" s="190">
        <v>2621</v>
      </c>
      <c r="M21" s="190">
        <v>0</v>
      </c>
      <c r="N21" s="1355"/>
    </row>
    <row r="22" spans="1:14" s="192" customFormat="1" ht="24" customHeight="1">
      <c r="A22" s="187">
        <v>12</v>
      </c>
      <c r="B22" s="188" t="s">
        <v>754</v>
      </c>
      <c r="C22" s="189">
        <v>2562</v>
      </c>
      <c r="D22" s="189">
        <v>27</v>
      </c>
      <c r="E22" s="189">
        <v>0</v>
      </c>
      <c r="F22" s="189">
        <v>8</v>
      </c>
      <c r="G22" s="190">
        <v>2597</v>
      </c>
      <c r="H22" s="190">
        <v>2562</v>
      </c>
      <c r="I22" s="190">
        <v>27</v>
      </c>
      <c r="J22" s="190">
        <v>0</v>
      </c>
      <c r="K22" s="190">
        <v>8</v>
      </c>
      <c r="L22" s="190">
        <v>2597</v>
      </c>
      <c r="M22" s="190">
        <v>0</v>
      </c>
      <c r="N22" s="1355"/>
    </row>
    <row r="23" spans="1:14" s="192" customFormat="1" ht="24" customHeight="1">
      <c r="A23" s="187">
        <v>13</v>
      </c>
      <c r="B23" s="188" t="s">
        <v>755</v>
      </c>
      <c r="C23" s="189">
        <v>1873</v>
      </c>
      <c r="D23" s="189">
        <v>95</v>
      </c>
      <c r="E23" s="189">
        <v>4</v>
      </c>
      <c r="F23" s="189">
        <v>53</v>
      </c>
      <c r="G23" s="190">
        <v>2025</v>
      </c>
      <c r="H23" s="190">
        <v>1873</v>
      </c>
      <c r="I23" s="190">
        <v>95</v>
      </c>
      <c r="J23" s="190">
        <v>4</v>
      </c>
      <c r="K23" s="190">
        <v>53</v>
      </c>
      <c r="L23" s="190">
        <v>2025</v>
      </c>
      <c r="M23" s="190">
        <v>0</v>
      </c>
      <c r="N23" s="1356"/>
    </row>
    <row r="24" spans="1:14" s="196" customFormat="1" ht="24" customHeight="1">
      <c r="A24" s="1357" t="s">
        <v>756</v>
      </c>
      <c r="B24" s="1357"/>
      <c r="C24" s="195">
        <f aca="true" t="shared" si="0" ref="C24:K24">SUM(C11:C23)</f>
        <v>33234</v>
      </c>
      <c r="D24" s="195">
        <f t="shared" si="0"/>
        <v>1422</v>
      </c>
      <c r="E24" s="195">
        <f t="shared" si="0"/>
        <v>64</v>
      </c>
      <c r="F24" s="195">
        <f t="shared" si="0"/>
        <v>120</v>
      </c>
      <c r="G24" s="195">
        <f>SUM(G11:G23)</f>
        <v>34840</v>
      </c>
      <c r="H24" s="195">
        <f t="shared" si="0"/>
        <v>33234</v>
      </c>
      <c r="I24" s="195">
        <f t="shared" si="0"/>
        <v>1422</v>
      </c>
      <c r="J24" s="195">
        <f t="shared" si="0"/>
        <v>64</v>
      </c>
      <c r="K24" s="195">
        <f t="shared" si="0"/>
        <v>120</v>
      </c>
      <c r="L24" s="195">
        <f>SUM(L11:L23)</f>
        <v>34840</v>
      </c>
      <c r="M24" s="190">
        <f>G24-L24</f>
        <v>0</v>
      </c>
      <c r="N24" s="195">
        <f>SUM(N11:N23)</f>
        <v>0</v>
      </c>
    </row>
    <row r="25" spans="1:13" ht="12.75">
      <c r="A25" s="197"/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</row>
    <row r="26" spans="1:13" ht="12.75">
      <c r="A26" s="197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</row>
    <row r="27" spans="1:14" s="14" customFormat="1" ht="63" customHeight="1">
      <c r="A27" s="1248" t="s">
        <v>9</v>
      </c>
      <c r="B27" s="1248"/>
      <c r="C27" s="1248"/>
      <c r="D27" s="1248"/>
      <c r="E27" s="115"/>
      <c r="I27" s="116"/>
      <c r="J27" s="116"/>
      <c r="K27" s="1248" t="s">
        <v>723</v>
      </c>
      <c r="L27" s="1248"/>
      <c r="M27" s="1248"/>
      <c r="N27" s="1248"/>
    </row>
    <row r="28" spans="1:13" ht="12.75">
      <c r="A28" s="1358"/>
      <c r="B28" s="1358"/>
      <c r="C28" s="1358"/>
      <c r="D28" s="1358"/>
      <c r="E28" s="1358"/>
      <c r="F28" s="1358"/>
      <c r="G28" s="1358"/>
      <c r="H28" s="1358"/>
      <c r="I28" s="1358"/>
      <c r="J28" s="1358"/>
      <c r="K28" s="1358"/>
      <c r="L28" s="1358"/>
      <c r="M28" s="1358"/>
    </row>
  </sheetData>
  <sheetProtection/>
  <mergeCells count="18">
    <mergeCell ref="N11:N23"/>
    <mergeCell ref="A24:B24"/>
    <mergeCell ref="A27:D27"/>
    <mergeCell ref="K27:N27"/>
    <mergeCell ref="A28:M28"/>
    <mergeCell ref="N8:N9"/>
    <mergeCell ref="D1:I1"/>
    <mergeCell ref="L1:M1"/>
    <mergeCell ref="A2:M2"/>
    <mergeCell ref="A3:M3"/>
    <mergeCell ref="A5:M5"/>
    <mergeCell ref="A7:B7"/>
    <mergeCell ref="L7:N7"/>
    <mergeCell ref="A8:A9"/>
    <mergeCell ref="B8:B9"/>
    <mergeCell ref="C8:G8"/>
    <mergeCell ref="H8:L8"/>
    <mergeCell ref="M8:M9"/>
  </mergeCells>
  <printOptions horizontalCentered="1"/>
  <pageMargins left="0.708661417322835" right="0.078740157480315" top="0.236220472440945" bottom="0" header="0.078740157480315" footer="0.078740157480315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FD9C6"/>
  </sheetPr>
  <dimension ref="A1:N27"/>
  <sheetViews>
    <sheetView view="pageBreakPreview" zoomScale="90" zoomScaleSheetLayoutView="90" zoomScalePageLayoutView="0" workbookViewId="0" topLeftCell="A1">
      <selection activeCell="N13" sqref="N13"/>
    </sheetView>
  </sheetViews>
  <sheetFormatPr defaultColWidth="9.140625" defaultRowHeight="12.75"/>
  <cols>
    <col min="1" max="1" width="7.57421875" style="181" customWidth="1"/>
    <col min="2" max="2" width="17.28125" style="181" customWidth="1"/>
    <col min="3" max="3" width="9.7109375" style="181" customWidth="1"/>
    <col min="4" max="4" width="9.140625" style="181" customWidth="1"/>
    <col min="5" max="5" width="9.57421875" style="181" customWidth="1"/>
    <col min="6" max="6" width="7.57421875" style="181" customWidth="1"/>
    <col min="7" max="7" width="8.421875" style="181" customWidth="1"/>
    <col min="8" max="8" width="10.57421875" style="181" customWidth="1"/>
    <col min="9" max="9" width="9.8515625" style="181" customWidth="1"/>
    <col min="10" max="11" width="9.140625" style="181" customWidth="1"/>
    <col min="12" max="12" width="7.57421875" style="181" customWidth="1"/>
    <col min="13" max="13" width="12.28125" style="181" customWidth="1"/>
    <col min="14" max="14" width="15.8515625" style="181" customWidth="1"/>
    <col min="15" max="16384" width="9.140625" style="181" customWidth="1"/>
  </cols>
  <sheetData>
    <row r="1" spans="4:13" ht="12.75" customHeight="1">
      <c r="D1" s="1347"/>
      <c r="E1" s="1347"/>
      <c r="F1" s="1347"/>
      <c r="G1" s="1347"/>
      <c r="H1" s="1347"/>
      <c r="I1" s="1347"/>
      <c r="J1" s="1347"/>
      <c r="K1" s="199"/>
      <c r="M1" s="200" t="s">
        <v>80</v>
      </c>
    </row>
    <row r="2" spans="1:14" ht="15">
      <c r="A2" s="1359" t="s">
        <v>0</v>
      </c>
      <c r="B2" s="1359"/>
      <c r="C2" s="1359"/>
      <c r="D2" s="1359"/>
      <c r="E2" s="1359"/>
      <c r="F2" s="1359"/>
      <c r="G2" s="1359"/>
      <c r="H2" s="1359"/>
      <c r="I2" s="1359"/>
      <c r="J2" s="1359"/>
      <c r="K2" s="1359"/>
      <c r="L2" s="1359"/>
      <c r="M2" s="1359"/>
      <c r="N2" s="1359"/>
    </row>
    <row r="3" spans="1:14" ht="20.25">
      <c r="A3" s="1350" t="s">
        <v>655</v>
      </c>
      <c r="B3" s="1350"/>
      <c r="C3" s="1350"/>
      <c r="D3" s="1350"/>
      <c r="E3" s="1350"/>
      <c r="F3" s="1350"/>
      <c r="G3" s="1350"/>
      <c r="H3" s="1350"/>
      <c r="I3" s="1350"/>
      <c r="J3" s="1350"/>
      <c r="K3" s="1350"/>
      <c r="L3" s="1350"/>
      <c r="M3" s="1350"/>
      <c r="N3" s="1350"/>
    </row>
    <row r="4" ht="11.25" customHeight="1"/>
    <row r="5" spans="1:14" ht="15.75">
      <c r="A5" s="1360" t="s">
        <v>662</v>
      </c>
      <c r="B5" s="1360"/>
      <c r="C5" s="1360"/>
      <c r="D5" s="1360"/>
      <c r="E5" s="1360"/>
      <c r="F5" s="1360"/>
      <c r="G5" s="1360"/>
      <c r="H5" s="1360"/>
      <c r="I5" s="1360"/>
      <c r="J5" s="1360"/>
      <c r="K5" s="1360"/>
      <c r="L5" s="1360"/>
      <c r="M5" s="1360"/>
      <c r="N5" s="1360"/>
    </row>
    <row r="7" spans="1:14" ht="12.75">
      <c r="A7" s="1351" t="s">
        <v>721</v>
      </c>
      <c r="B7" s="1351"/>
      <c r="L7" s="1352" t="s">
        <v>759</v>
      </c>
      <c r="M7" s="1352"/>
      <c r="N7" s="1352"/>
    </row>
    <row r="8" spans="1:14" s="201" customFormat="1" ht="15.75" customHeight="1">
      <c r="A8" s="1361" t="s">
        <v>2</v>
      </c>
      <c r="B8" s="1361" t="s">
        <v>3</v>
      </c>
      <c r="C8" s="1353" t="s">
        <v>4</v>
      </c>
      <c r="D8" s="1353"/>
      <c r="E8" s="1353"/>
      <c r="F8" s="1353"/>
      <c r="G8" s="1353"/>
      <c r="H8" s="1353" t="s">
        <v>93</v>
      </c>
      <c r="I8" s="1353"/>
      <c r="J8" s="1353"/>
      <c r="K8" s="1353"/>
      <c r="L8" s="1353"/>
      <c r="M8" s="1361" t="s">
        <v>121</v>
      </c>
      <c r="N8" s="1346" t="s">
        <v>122</v>
      </c>
    </row>
    <row r="9" spans="1:14" s="201" customFormat="1" ht="51">
      <c r="A9" s="1362"/>
      <c r="B9" s="1362"/>
      <c r="C9" s="184" t="s">
        <v>5</v>
      </c>
      <c r="D9" s="184" t="s">
        <v>6</v>
      </c>
      <c r="E9" s="184" t="s">
        <v>326</v>
      </c>
      <c r="F9" s="184" t="s">
        <v>91</v>
      </c>
      <c r="G9" s="184" t="s">
        <v>186</v>
      </c>
      <c r="H9" s="184" t="s">
        <v>5</v>
      </c>
      <c r="I9" s="184" t="s">
        <v>6</v>
      </c>
      <c r="J9" s="184" t="s">
        <v>326</v>
      </c>
      <c r="K9" s="184" t="s">
        <v>91</v>
      </c>
      <c r="L9" s="184" t="s">
        <v>185</v>
      </c>
      <c r="M9" s="1362"/>
      <c r="N9" s="1346"/>
    </row>
    <row r="10" spans="1:14" s="186" customFormat="1" ht="12.75">
      <c r="A10" s="185">
        <v>1</v>
      </c>
      <c r="B10" s="185">
        <v>2</v>
      </c>
      <c r="C10" s="185">
        <v>3</v>
      </c>
      <c r="D10" s="185">
        <v>4</v>
      </c>
      <c r="E10" s="185">
        <v>5</v>
      </c>
      <c r="F10" s="185">
        <v>6</v>
      </c>
      <c r="G10" s="185">
        <v>7</v>
      </c>
      <c r="H10" s="185">
        <v>8</v>
      </c>
      <c r="I10" s="185">
        <v>9</v>
      </c>
      <c r="J10" s="185">
        <v>10</v>
      </c>
      <c r="K10" s="185">
        <v>11</v>
      </c>
      <c r="L10" s="185">
        <v>12</v>
      </c>
      <c r="M10" s="185">
        <v>13</v>
      </c>
      <c r="N10" s="185">
        <v>14</v>
      </c>
    </row>
    <row r="11" spans="1:14" s="192" customFormat="1" ht="24" customHeight="1">
      <c r="A11" s="187">
        <v>1</v>
      </c>
      <c r="B11" s="188" t="s">
        <v>743</v>
      </c>
      <c r="C11" s="189">
        <v>410</v>
      </c>
      <c r="D11" s="189">
        <v>5</v>
      </c>
      <c r="E11" s="189">
        <v>0</v>
      </c>
      <c r="F11" s="189">
        <v>0</v>
      </c>
      <c r="G11" s="190">
        <v>415</v>
      </c>
      <c r="H11" s="190">
        <v>410</v>
      </c>
      <c r="I11" s="190">
        <v>5</v>
      </c>
      <c r="J11" s="190">
        <v>0</v>
      </c>
      <c r="K11" s="190">
        <v>0</v>
      </c>
      <c r="L11" s="190">
        <v>415</v>
      </c>
      <c r="M11" s="190">
        <v>0</v>
      </c>
      <c r="N11" s="202"/>
    </row>
    <row r="12" spans="1:14" s="192" customFormat="1" ht="24" customHeight="1">
      <c r="A12" s="187">
        <v>2</v>
      </c>
      <c r="B12" s="188" t="s">
        <v>744</v>
      </c>
      <c r="C12" s="189">
        <v>228</v>
      </c>
      <c r="D12" s="189">
        <v>5</v>
      </c>
      <c r="E12" s="189">
        <v>0</v>
      </c>
      <c r="F12" s="189">
        <v>0</v>
      </c>
      <c r="G12" s="190">
        <v>233</v>
      </c>
      <c r="H12" s="190">
        <v>228</v>
      </c>
      <c r="I12" s="190">
        <v>5</v>
      </c>
      <c r="J12" s="190">
        <v>0</v>
      </c>
      <c r="K12" s="190">
        <v>0</v>
      </c>
      <c r="L12" s="190">
        <v>233</v>
      </c>
      <c r="M12" s="190">
        <v>0</v>
      </c>
      <c r="N12" s="202"/>
    </row>
    <row r="13" spans="1:14" s="192" customFormat="1" ht="24" customHeight="1">
      <c r="A13" s="187">
        <v>3</v>
      </c>
      <c r="B13" s="188" t="s">
        <v>745</v>
      </c>
      <c r="C13" s="189">
        <v>281</v>
      </c>
      <c r="D13" s="189">
        <v>8</v>
      </c>
      <c r="E13" s="189">
        <v>0</v>
      </c>
      <c r="F13" s="189">
        <v>2</v>
      </c>
      <c r="G13" s="190">
        <v>291</v>
      </c>
      <c r="H13" s="190">
        <v>281</v>
      </c>
      <c r="I13" s="190">
        <v>8</v>
      </c>
      <c r="J13" s="190">
        <v>0</v>
      </c>
      <c r="K13" s="190">
        <v>2</v>
      </c>
      <c r="L13" s="190">
        <v>291</v>
      </c>
      <c r="M13" s="190">
        <v>0</v>
      </c>
      <c r="N13" s="202"/>
    </row>
    <row r="14" spans="1:14" s="192" customFormat="1" ht="24" customHeight="1">
      <c r="A14" s="187">
        <v>4</v>
      </c>
      <c r="B14" s="188" t="s">
        <v>746</v>
      </c>
      <c r="C14" s="189">
        <v>286</v>
      </c>
      <c r="D14" s="189">
        <v>27</v>
      </c>
      <c r="E14" s="189">
        <v>0</v>
      </c>
      <c r="F14" s="189">
        <v>0</v>
      </c>
      <c r="G14" s="190">
        <v>313</v>
      </c>
      <c r="H14" s="190">
        <v>286</v>
      </c>
      <c r="I14" s="190">
        <v>27</v>
      </c>
      <c r="J14" s="190">
        <v>0</v>
      </c>
      <c r="K14" s="190">
        <v>0</v>
      </c>
      <c r="L14" s="190">
        <v>313</v>
      </c>
      <c r="M14" s="190">
        <v>0</v>
      </c>
      <c r="N14" s="202"/>
    </row>
    <row r="15" spans="1:14" s="192" customFormat="1" ht="24" customHeight="1">
      <c r="A15" s="187">
        <v>5</v>
      </c>
      <c r="B15" s="188" t="s">
        <v>747</v>
      </c>
      <c r="C15" s="189">
        <v>241</v>
      </c>
      <c r="D15" s="189">
        <v>12</v>
      </c>
      <c r="E15" s="189">
        <v>0</v>
      </c>
      <c r="F15" s="189">
        <v>0</v>
      </c>
      <c r="G15" s="190">
        <v>253</v>
      </c>
      <c r="H15" s="190">
        <v>241</v>
      </c>
      <c r="I15" s="190">
        <v>12</v>
      </c>
      <c r="J15" s="190">
        <v>0</v>
      </c>
      <c r="K15" s="190">
        <v>0</v>
      </c>
      <c r="L15" s="190">
        <v>253</v>
      </c>
      <c r="M15" s="190">
        <v>0</v>
      </c>
      <c r="N15" s="202"/>
    </row>
    <row r="16" spans="1:14" s="192" customFormat="1" ht="24" customHeight="1">
      <c r="A16" s="187">
        <v>6</v>
      </c>
      <c r="B16" s="188" t="s">
        <v>748</v>
      </c>
      <c r="C16" s="189">
        <v>413</v>
      </c>
      <c r="D16" s="189">
        <v>57</v>
      </c>
      <c r="E16" s="189">
        <v>0</v>
      </c>
      <c r="F16" s="189">
        <v>2</v>
      </c>
      <c r="G16" s="190">
        <v>472</v>
      </c>
      <c r="H16" s="190">
        <v>413</v>
      </c>
      <c r="I16" s="190">
        <v>57</v>
      </c>
      <c r="J16" s="190">
        <v>0</v>
      </c>
      <c r="K16" s="190">
        <v>2</v>
      </c>
      <c r="L16" s="190">
        <v>472</v>
      </c>
      <c r="M16" s="190">
        <v>0</v>
      </c>
      <c r="N16" s="202"/>
    </row>
    <row r="17" spans="1:14" s="192" customFormat="1" ht="24" customHeight="1">
      <c r="A17" s="187">
        <v>7</v>
      </c>
      <c r="B17" s="188" t="s">
        <v>749</v>
      </c>
      <c r="C17" s="189">
        <v>347</v>
      </c>
      <c r="D17" s="189">
        <v>35</v>
      </c>
      <c r="E17" s="189">
        <v>0</v>
      </c>
      <c r="F17" s="189">
        <v>4</v>
      </c>
      <c r="G17" s="190">
        <v>386</v>
      </c>
      <c r="H17" s="190">
        <v>347</v>
      </c>
      <c r="I17" s="190">
        <v>35</v>
      </c>
      <c r="J17" s="190">
        <v>0</v>
      </c>
      <c r="K17" s="190">
        <v>4</v>
      </c>
      <c r="L17" s="190">
        <v>386</v>
      </c>
      <c r="M17" s="190">
        <v>0</v>
      </c>
      <c r="N17" s="202"/>
    </row>
    <row r="18" spans="1:14" s="177" customFormat="1" ht="24" customHeight="1">
      <c r="A18" s="173">
        <v>8</v>
      </c>
      <c r="B18" s="174" t="s">
        <v>750</v>
      </c>
      <c r="C18" s="189">
        <v>280</v>
      </c>
      <c r="D18" s="189">
        <v>32</v>
      </c>
      <c r="E18" s="189">
        <v>0</v>
      </c>
      <c r="F18" s="189">
        <v>2</v>
      </c>
      <c r="G18" s="190">
        <v>314</v>
      </c>
      <c r="H18" s="189">
        <v>280</v>
      </c>
      <c r="I18" s="189">
        <v>32</v>
      </c>
      <c r="J18" s="189">
        <v>0</v>
      </c>
      <c r="K18" s="189">
        <v>2</v>
      </c>
      <c r="L18" s="189">
        <v>314</v>
      </c>
      <c r="M18" s="189">
        <v>0</v>
      </c>
      <c r="N18" s="768"/>
    </row>
    <row r="19" spans="1:14" s="177" customFormat="1" ht="24" customHeight="1">
      <c r="A19" s="173">
        <v>9</v>
      </c>
      <c r="B19" s="174" t="s">
        <v>751</v>
      </c>
      <c r="C19" s="189">
        <v>311</v>
      </c>
      <c r="D19" s="769">
        <v>20</v>
      </c>
      <c r="E19" s="189">
        <v>0</v>
      </c>
      <c r="F19" s="189">
        <v>15</v>
      </c>
      <c r="G19" s="190">
        <v>346</v>
      </c>
      <c r="H19" s="189">
        <v>311</v>
      </c>
      <c r="I19" s="769">
        <v>20</v>
      </c>
      <c r="J19" s="189">
        <v>0</v>
      </c>
      <c r="K19" s="189">
        <v>15</v>
      </c>
      <c r="L19" s="189">
        <v>346</v>
      </c>
      <c r="M19" s="189">
        <v>0</v>
      </c>
      <c r="N19" s="768"/>
    </row>
    <row r="20" spans="1:14" s="192" customFormat="1" ht="24" customHeight="1">
      <c r="A20" s="187">
        <v>10</v>
      </c>
      <c r="B20" s="188" t="s">
        <v>752</v>
      </c>
      <c r="C20" s="203">
        <v>446</v>
      </c>
      <c r="D20" s="203">
        <v>5</v>
      </c>
      <c r="E20" s="203">
        <v>0</v>
      </c>
      <c r="F20" s="203">
        <v>6</v>
      </c>
      <c r="G20" s="190">
        <v>457</v>
      </c>
      <c r="H20" s="203">
        <v>446</v>
      </c>
      <c r="I20" s="203">
        <v>5</v>
      </c>
      <c r="J20" s="203">
        <v>0</v>
      </c>
      <c r="K20" s="203">
        <v>6</v>
      </c>
      <c r="L20" s="190">
        <v>457</v>
      </c>
      <c r="M20" s="190">
        <v>0</v>
      </c>
      <c r="N20" s="204"/>
    </row>
    <row r="21" spans="1:14" s="192" customFormat="1" ht="24" customHeight="1">
      <c r="A21" s="187">
        <v>11</v>
      </c>
      <c r="B21" s="188" t="s">
        <v>753</v>
      </c>
      <c r="C21" s="189">
        <v>293</v>
      </c>
      <c r="D21" s="189">
        <v>35</v>
      </c>
      <c r="E21" s="189">
        <v>0</v>
      </c>
      <c r="F21" s="189">
        <v>0</v>
      </c>
      <c r="G21" s="190">
        <v>328</v>
      </c>
      <c r="H21" s="190">
        <v>293</v>
      </c>
      <c r="I21" s="190">
        <v>35</v>
      </c>
      <c r="J21" s="190">
        <v>0</v>
      </c>
      <c r="K21" s="190">
        <v>0</v>
      </c>
      <c r="L21" s="190">
        <v>328</v>
      </c>
      <c r="M21" s="190">
        <v>0</v>
      </c>
      <c r="N21" s="202"/>
    </row>
    <row r="22" spans="1:14" s="192" customFormat="1" ht="24" customHeight="1">
      <c r="A22" s="187">
        <v>12</v>
      </c>
      <c r="B22" s="188" t="s">
        <v>754</v>
      </c>
      <c r="C22" s="189">
        <v>606</v>
      </c>
      <c r="D22" s="189">
        <v>1</v>
      </c>
      <c r="E22" s="189">
        <v>0</v>
      </c>
      <c r="F22" s="189">
        <v>5</v>
      </c>
      <c r="G22" s="190">
        <v>612</v>
      </c>
      <c r="H22" s="190">
        <v>606</v>
      </c>
      <c r="I22" s="190">
        <v>1</v>
      </c>
      <c r="J22" s="190">
        <v>0</v>
      </c>
      <c r="K22" s="190">
        <v>5</v>
      </c>
      <c r="L22" s="190">
        <v>612</v>
      </c>
      <c r="M22" s="190">
        <v>0</v>
      </c>
      <c r="N22" s="202"/>
    </row>
    <row r="23" spans="1:14" s="192" customFormat="1" ht="24" customHeight="1">
      <c r="A23" s="187">
        <v>13</v>
      </c>
      <c r="B23" s="188" t="s">
        <v>755</v>
      </c>
      <c r="C23" s="189">
        <v>334</v>
      </c>
      <c r="D23" s="189">
        <v>24</v>
      </c>
      <c r="E23" s="189">
        <v>0</v>
      </c>
      <c r="F23" s="189">
        <v>0</v>
      </c>
      <c r="G23" s="190">
        <v>358</v>
      </c>
      <c r="H23" s="190">
        <v>334</v>
      </c>
      <c r="I23" s="190">
        <v>24</v>
      </c>
      <c r="J23" s="190">
        <v>0</v>
      </c>
      <c r="K23" s="190">
        <v>0</v>
      </c>
      <c r="L23" s="190">
        <v>358</v>
      </c>
      <c r="M23" s="190">
        <v>0</v>
      </c>
      <c r="N23" s="202"/>
    </row>
    <row r="24" spans="1:14" s="196" customFormat="1" ht="24" customHeight="1">
      <c r="A24" s="1357" t="s">
        <v>756</v>
      </c>
      <c r="B24" s="1357"/>
      <c r="C24" s="195">
        <v>4476</v>
      </c>
      <c r="D24" s="195">
        <v>266</v>
      </c>
      <c r="E24" s="195">
        <v>0</v>
      </c>
      <c r="F24" s="195">
        <v>36</v>
      </c>
      <c r="G24" s="195">
        <v>4778</v>
      </c>
      <c r="H24" s="195">
        <v>4476</v>
      </c>
      <c r="I24" s="195">
        <v>266</v>
      </c>
      <c r="J24" s="195">
        <v>0</v>
      </c>
      <c r="K24" s="195">
        <v>36</v>
      </c>
      <c r="L24" s="195">
        <v>4778</v>
      </c>
      <c r="M24" s="195">
        <v>0</v>
      </c>
      <c r="N24" s="195"/>
    </row>
    <row r="25" spans="1:13" ht="12.75">
      <c r="A25" s="197"/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</row>
    <row r="26" spans="1:13" ht="12.75">
      <c r="A26" s="197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</row>
    <row r="27" spans="1:14" s="14" customFormat="1" ht="63" customHeight="1">
      <c r="A27" s="1248" t="s">
        <v>9</v>
      </c>
      <c r="B27" s="1248"/>
      <c r="C27" s="1248"/>
      <c r="D27" s="1248"/>
      <c r="E27" s="115"/>
      <c r="I27" s="116"/>
      <c r="J27" s="116"/>
      <c r="K27" s="1248" t="s">
        <v>723</v>
      </c>
      <c r="L27" s="1248"/>
      <c r="M27" s="1248"/>
      <c r="N27" s="1248"/>
    </row>
  </sheetData>
  <sheetProtection/>
  <mergeCells count="15">
    <mergeCell ref="A24:B24"/>
    <mergeCell ref="A27:D27"/>
    <mergeCell ref="K27:N27"/>
    <mergeCell ref="A8:A9"/>
    <mergeCell ref="B8:B9"/>
    <mergeCell ref="C8:G8"/>
    <mergeCell ref="H8:L8"/>
    <mergeCell ref="M8:M9"/>
    <mergeCell ref="N8:N9"/>
    <mergeCell ref="D1:J1"/>
    <mergeCell ref="A2:N2"/>
    <mergeCell ref="A3:N3"/>
    <mergeCell ref="A5:N5"/>
    <mergeCell ref="A7:B7"/>
    <mergeCell ref="L7:N7"/>
  </mergeCells>
  <printOptions horizontalCentered="1"/>
  <pageMargins left="0.708661417322835" right="0.2" top="0.25" bottom="0.25" header="0.2" footer="0.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2019-05-18T10:19:02Z</cp:lastPrinted>
  <dcterms:created xsi:type="dcterms:W3CDTF">1996-10-14T23:33:28Z</dcterms:created>
  <dcterms:modified xsi:type="dcterms:W3CDTF">2019-05-19T08:55:46Z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